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rv-arquivos\CPL\EMAP\2024\ESCLARECIMENTOS\PE 024 2024\"/>
    </mc:Choice>
  </mc:AlternateContent>
  <xr:revisionPtr revIDLastSave="0" documentId="8_{90F2F596-8279-4417-8A0D-EB5041373105}" xr6:coauthVersionLast="47" xr6:coauthVersionMax="47" xr10:uidLastSave="{00000000-0000-0000-0000-000000000000}"/>
  <bookViews>
    <workbookView xWindow="-120" yWindow="-120" windowWidth="29040" windowHeight="15720" tabRatio="899" firstSheet="3" activeTab="6" xr2:uid="{00000000-000D-0000-FFFF-FFFF00000000}"/>
  </bookViews>
  <sheets>
    <sheet name="PIS-COF" sheetId="6" state="hidden" r:id="rId1"/>
    <sheet name="Planilha3" sheetId="3" state="hidden" r:id="rId2"/>
    <sheet name="Planilha1" sheetId="32" state="hidden" r:id="rId3"/>
    <sheet name="GERAL" sheetId="2" r:id="rId4"/>
    <sheet name="E.O. D" sheetId="10" r:id="rId5"/>
    <sheet name="E.O. N" sheetId="24" r:id="rId6"/>
    <sheet name="A.C.O.P. D" sheetId="25" r:id="rId7"/>
    <sheet name="A.C.O.P. N" sheetId="26" r:id="rId8"/>
    <sheet name="C.O. I D" sheetId="27" r:id="rId9"/>
    <sheet name="C.O. I N" sheetId="28" r:id="rId10"/>
    <sheet name="C.O. II D" sheetId="35" r:id="rId11"/>
    <sheet name="C.O. II N" sheetId="36" r:id="rId12"/>
    <sheet name="C.O. III D" sheetId="39" r:id="rId13"/>
    <sheet name="B.C. D" sheetId="29" r:id="rId14"/>
    <sheet name="B.C. N" sheetId="37" r:id="rId15"/>
    <sheet name="B.C.L. D" sheetId="34" r:id="rId16"/>
    <sheet name="B.C.L. N" sheetId="38" r:id="rId17"/>
    <sheet name="Planilha11" sheetId="23" state="hidden" r:id="rId18"/>
    <sheet name="Planilha4" sheetId="4" state="hidden" r:id="rId19"/>
    <sheet name="Planilha5" sheetId="5" state="hidden" r:id="rId20"/>
  </sheets>
  <definedNames>
    <definedName name="_xlnm.Print_Area" localSheetId="6">'A.C.O.P. D'!$A$2:$H$71</definedName>
    <definedName name="_xlnm.Print_Area" localSheetId="7">'A.C.O.P. N'!$A$1:$H$72</definedName>
    <definedName name="_xlnm.Print_Area" localSheetId="13">'B.C. D'!$A$2:$H$72</definedName>
    <definedName name="_xlnm.Print_Area" localSheetId="14">'B.C. N'!$A$1:$H$71</definedName>
    <definedName name="_xlnm.Print_Area" localSheetId="15">'B.C.L. D'!$A$1:$H$72</definedName>
    <definedName name="_xlnm.Print_Area" localSheetId="16">'B.C.L. N'!$A$1:$H$71</definedName>
    <definedName name="_xlnm.Print_Area" localSheetId="8">'C.O. I D'!$A$1:$H$71</definedName>
    <definedName name="_xlnm.Print_Area" localSheetId="9">'C.O. I N'!$A$1:$H$72</definedName>
    <definedName name="_xlnm.Print_Area" localSheetId="10">'C.O. II D'!$A$1:$H$71</definedName>
    <definedName name="_xlnm.Print_Area" localSheetId="11">'C.O. II N'!$A$1:$H$71</definedName>
    <definedName name="_xlnm.Print_Area" localSheetId="12">'C.O. III D'!$A$1:$H$71</definedName>
    <definedName name="_xlnm.Print_Area" localSheetId="4">'E.O. D'!$A$1:$H$71</definedName>
    <definedName name="_xlnm.Print_Area" localSheetId="5">'E.O. N'!$A$1:$H$71</definedName>
    <definedName name="_xlnm.Print_Area" localSheetId="3">GERAL!$B$1:$I$22</definedName>
    <definedName name="_xlnm.Print_Area" localSheetId="18">Planilha4!$A$1:$F$56</definedName>
    <definedName name="_xlnm.Print_Titles" localSheetId="6">'A.C.O.P. D'!$1:$4</definedName>
    <definedName name="_xlnm.Print_Titles" localSheetId="7">'A.C.O.P. N'!$1:$4</definedName>
    <definedName name="_xlnm.Print_Titles" localSheetId="13">'B.C. D'!$1:$5</definedName>
    <definedName name="_xlnm.Print_Titles" localSheetId="14">'B.C. N'!$1:$4</definedName>
    <definedName name="_xlnm.Print_Titles" localSheetId="15">'B.C.L. D'!$1:$4</definedName>
    <definedName name="_xlnm.Print_Titles" localSheetId="16">'B.C.L. N'!$1:$4</definedName>
    <definedName name="_xlnm.Print_Titles" localSheetId="8">'C.O. I D'!$1:$4</definedName>
    <definedName name="_xlnm.Print_Titles" localSheetId="9">'C.O. I N'!$1:$4</definedName>
    <definedName name="_xlnm.Print_Titles" localSheetId="10">'C.O. II D'!$1:$4</definedName>
    <definedName name="_xlnm.Print_Titles" localSheetId="11">'C.O. II N'!$1:$4</definedName>
    <definedName name="_xlnm.Print_Titles" localSheetId="12">'C.O. III D'!$1:$4</definedName>
    <definedName name="_xlnm.Print_Titles" localSheetId="4">'E.O. D'!$1:$4</definedName>
    <definedName name="_xlnm.Print_Titles" localSheetId="5">'E.O. N'!$1:$4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39" l="1"/>
  <c r="B7" i="24" l="1"/>
  <c r="B63" i="24"/>
  <c r="B69" i="24"/>
  <c r="B63" i="25" l="1"/>
  <c r="E18" i="2" l="1"/>
  <c r="B7" i="39" l="1"/>
  <c r="C2" i="39"/>
  <c r="B2" i="39"/>
  <c r="C2" i="27" l="1"/>
  <c r="B2" i="27"/>
  <c r="C2" i="26"/>
  <c r="B7" i="25"/>
  <c r="B7" i="37"/>
  <c r="B7" i="29"/>
  <c r="B7" i="36"/>
  <c r="B7" i="35"/>
  <c r="B7" i="28"/>
  <c r="B7" i="27"/>
  <c r="B7" i="26"/>
  <c r="B7" i="38"/>
  <c r="B7" i="34"/>
  <c r="C2" i="38" l="1"/>
  <c r="C2" i="24"/>
  <c r="C2" i="10" l="1"/>
  <c r="I42" i="38" l="1"/>
  <c r="I37" i="38"/>
  <c r="I28" i="38"/>
  <c r="B2" i="38"/>
  <c r="C2" i="37"/>
  <c r="B2" i="37"/>
  <c r="I44" i="38" l="1"/>
  <c r="I45" i="38" s="1"/>
  <c r="I46" i="38" s="1"/>
  <c r="C2" i="34" l="1"/>
  <c r="B2" i="34"/>
  <c r="B2" i="29"/>
  <c r="C2" i="29"/>
  <c r="C2" i="36"/>
  <c r="C2" i="35"/>
  <c r="I42" i="36"/>
  <c r="I37" i="36"/>
  <c r="I28" i="36"/>
  <c r="B2" i="36"/>
  <c r="B2" i="35"/>
  <c r="C2" i="28"/>
  <c r="C2" i="25"/>
  <c r="B2" i="28"/>
  <c r="I44" i="36" l="1"/>
  <c r="I45" i="36" s="1"/>
  <c r="I46" i="36" s="1"/>
  <c r="B2" i="26"/>
  <c r="B2" i="25"/>
  <c r="I72" i="38" l="1"/>
  <c r="J71" i="38"/>
  <c r="G9" i="32" l="1"/>
  <c r="G10" i="32"/>
  <c r="G11" i="32"/>
  <c r="G12" i="32"/>
  <c r="G13" i="32"/>
  <c r="G14" i="32"/>
  <c r="G15" i="32"/>
  <c r="G16" i="32"/>
  <c r="G17" i="32"/>
  <c r="G18" i="32"/>
  <c r="G8" i="32"/>
  <c r="I42" i="28" l="1"/>
  <c r="I37" i="28"/>
  <c r="I28" i="28"/>
  <c r="J71" i="36" l="1"/>
  <c r="I44" i="28"/>
  <c r="I45" i="28" s="1"/>
  <c r="I46" i="28" s="1"/>
  <c r="I72" i="36" l="1"/>
  <c r="J71" i="28" l="1"/>
  <c r="I72" i="28"/>
  <c r="K174" i="23"/>
  <c r="F148" i="23"/>
  <c r="K161" i="23" s="1"/>
  <c r="K139" i="23"/>
  <c r="K137" i="23"/>
  <c r="K135" i="23"/>
  <c r="K141" i="23" s="1"/>
  <c r="K126" i="23"/>
  <c r="K123" i="23"/>
  <c r="K120" i="23"/>
  <c r="K104" i="23"/>
  <c r="K91" i="23"/>
  <c r="F79" i="23"/>
  <c r="K100" i="23" s="1"/>
  <c r="K69" i="23"/>
  <c r="K67" i="23"/>
  <c r="K65" i="23"/>
  <c r="K56" i="23"/>
  <c r="K53" i="23"/>
  <c r="K50" i="23"/>
  <c r="K61" i="23" s="1"/>
  <c r="K34" i="23"/>
  <c r="F8" i="23"/>
  <c r="K21" i="23" s="1"/>
  <c r="K131" i="23" l="1"/>
  <c r="K71" i="23"/>
  <c r="K102" i="23"/>
  <c r="K105" i="23" s="1"/>
  <c r="F9" i="23"/>
  <c r="K32" i="23" s="1"/>
  <c r="K85" i="23"/>
  <c r="K96" i="23" s="1"/>
  <c r="K106" i="23" s="1"/>
  <c r="K107" i="23" s="1"/>
  <c r="K88" i="23"/>
  <c r="F149" i="23"/>
  <c r="K15" i="23"/>
  <c r="K155" i="23"/>
  <c r="K142" i="23"/>
  <c r="K143" i="23" s="1"/>
  <c r="K72" i="23"/>
  <c r="K73" i="23" s="1"/>
  <c r="K30" i="23" l="1"/>
  <c r="K36" i="23" s="1"/>
  <c r="K18" i="23"/>
  <c r="K26" i="23"/>
  <c r="K172" i="23"/>
  <c r="K170" i="23"/>
  <c r="K176" i="23" s="1"/>
  <c r="K158" i="23"/>
  <c r="K166" i="23" s="1"/>
  <c r="K37" i="23"/>
  <c r="K38" i="23" s="1"/>
  <c r="K144" i="23"/>
  <c r="K74" i="23"/>
  <c r="K108" i="23"/>
  <c r="K109" i="23" s="1"/>
  <c r="K177" i="23" l="1"/>
  <c r="K178" i="23" s="1"/>
  <c r="K39" i="23"/>
  <c r="K179" i="23" l="1"/>
  <c r="B2" i="2"/>
  <c r="D23" i="6"/>
  <c r="D16" i="6"/>
  <c r="D12" i="6"/>
  <c r="E40" i="5" l="1"/>
  <c r="D40" i="5"/>
  <c r="E36" i="5"/>
  <c r="D36" i="5"/>
  <c r="E29" i="5"/>
  <c r="D29" i="5"/>
  <c r="E17" i="5"/>
  <c r="D17" i="5"/>
  <c r="E46" i="4"/>
  <c r="D46" i="4"/>
  <c r="E39" i="4"/>
  <c r="D39" i="4"/>
  <c r="E27" i="4"/>
  <c r="E49" i="4" s="1"/>
  <c r="D27" i="4"/>
  <c r="D49" i="4" s="1"/>
  <c r="E41" i="5" l="1"/>
  <c r="D41" i="5"/>
  <c r="D48" i="4"/>
  <c r="D50" i="4" s="1"/>
  <c r="D54" i="4" s="1"/>
  <c r="E48" i="4"/>
  <c r="E50" i="4" s="1"/>
  <c r="E54" i="4" s="1"/>
  <c r="C110" i="3"/>
  <c r="C115" i="3" s="1"/>
  <c r="C93" i="3"/>
  <c r="C78" i="3"/>
  <c r="C64" i="3"/>
  <c r="C65" i="3" s="1"/>
  <c r="C59" i="3"/>
  <c r="C99" i="3" s="1"/>
  <c r="D46" i="3"/>
  <c r="D121" i="3" s="1"/>
  <c r="D39" i="3"/>
  <c r="D120" i="3" s="1"/>
  <c r="D33" i="3"/>
  <c r="D16" i="3"/>
  <c r="D17" i="3" s="1"/>
  <c r="D18" i="3" s="1"/>
  <c r="C14" i="3" s="1"/>
  <c r="D24" i="3" s="1"/>
  <c r="D26" i="3" l="1"/>
  <c r="D28" i="3" s="1"/>
  <c r="D29" i="3" s="1"/>
  <c r="C66" i="3"/>
  <c r="C67" i="3" s="1"/>
  <c r="C94" i="3"/>
  <c r="C95" i="3" s="1"/>
  <c r="C81" i="3"/>
  <c r="C83" i="3" s="1"/>
  <c r="C72" i="3"/>
  <c r="C73" i="3" s="1"/>
  <c r="D90" i="3" l="1"/>
  <c r="D52" i="3"/>
  <c r="D51" i="3"/>
  <c r="D99" i="3"/>
  <c r="D59" i="3"/>
  <c r="D87" i="3"/>
  <c r="D63" i="3"/>
  <c r="D119" i="3"/>
  <c r="D94" i="3"/>
  <c r="D82" i="3"/>
  <c r="D71" i="3"/>
  <c r="D58" i="3"/>
  <c r="D56" i="3"/>
  <c r="D81" i="3"/>
  <c r="D57" i="3"/>
  <c r="D93" i="3"/>
  <c r="D72" i="3"/>
  <c r="D80" i="3"/>
  <c r="D66" i="3"/>
  <c r="D55" i="3"/>
  <c r="D92" i="3"/>
  <c r="D79" i="3"/>
  <c r="D54" i="3"/>
  <c r="D88" i="3"/>
  <c r="D91" i="3"/>
  <c r="D78" i="3"/>
  <c r="D53" i="3"/>
  <c r="D89" i="3"/>
  <c r="D77" i="3"/>
  <c r="D64" i="3"/>
  <c r="D65" i="3"/>
  <c r="C100" i="3"/>
  <c r="D67" i="3"/>
  <c r="D83" i="3"/>
  <c r="C102" i="3"/>
  <c r="D102" i="3" s="1"/>
  <c r="D95" i="3"/>
  <c r="C103" i="3"/>
  <c r="D103" i="3" s="1"/>
  <c r="D73" i="3"/>
  <c r="C101" i="3"/>
  <c r="D101" i="3" s="1"/>
  <c r="C105" i="3" l="1"/>
  <c r="D100" i="3"/>
  <c r="D105" i="3" s="1"/>
  <c r="D122" i="3" s="1"/>
  <c r="D123" i="3" s="1"/>
  <c r="D125" i="3" s="1"/>
  <c r="D111" i="3" l="1"/>
  <c r="D109" i="3"/>
  <c r="D114" i="3"/>
  <c r="D113" i="3"/>
  <c r="D112" i="3"/>
  <c r="D110" i="3" l="1"/>
  <c r="D115" i="3" s="1"/>
  <c r="D124" i="3" s="1"/>
  <c r="I20" i="2" l="1"/>
  <c r="I24" i="2" l="1"/>
  <c r="B69" i="29" l="1"/>
  <c r="B69" i="26"/>
  <c r="B69" i="25"/>
  <c r="B69" i="37"/>
  <c r="B69" i="28"/>
  <c r="B69" i="34"/>
  <c r="B69" i="27"/>
  <c r="B69" i="36"/>
  <c r="B69" i="35"/>
  <c r="B69" i="38"/>
</calcChain>
</file>

<file path=xl/sharedStrings.xml><?xml version="1.0" encoding="utf-8"?>
<sst xmlns="http://schemas.openxmlformats.org/spreadsheetml/2006/main" count="1981" uniqueCount="426">
  <si>
    <t>1. MÃO DE OBRA</t>
  </si>
  <si>
    <t>ITEM</t>
  </si>
  <si>
    <t>%</t>
  </si>
  <si>
    <t>VALOR</t>
  </si>
  <si>
    <t>A)</t>
  </si>
  <si>
    <t>Salário</t>
  </si>
  <si>
    <t>B)</t>
  </si>
  <si>
    <t>C)</t>
  </si>
  <si>
    <t>D)</t>
  </si>
  <si>
    <t>Total da Mão de Obra</t>
  </si>
  <si>
    <t>2. ENCARGOS SOCIAIS</t>
  </si>
  <si>
    <t>GRUPO A</t>
  </si>
  <si>
    <t>A1</t>
  </si>
  <si>
    <t>INSS</t>
  </si>
  <si>
    <t>A2</t>
  </si>
  <si>
    <t>FGTS</t>
  </si>
  <si>
    <t>A3</t>
  </si>
  <si>
    <t>Sesi/Sesc</t>
  </si>
  <si>
    <t>A4</t>
  </si>
  <si>
    <t>Senai/Senac</t>
  </si>
  <si>
    <t>A5</t>
  </si>
  <si>
    <t>INCRA</t>
  </si>
  <si>
    <t>A6</t>
  </si>
  <si>
    <t xml:space="preserve">Salário Educação </t>
  </si>
  <si>
    <t>A7</t>
  </si>
  <si>
    <t>A8</t>
  </si>
  <si>
    <t>Sebrae</t>
  </si>
  <si>
    <t>Subtotal do GRUPO A</t>
  </si>
  <si>
    <t>GRUPO B</t>
  </si>
  <si>
    <t>B1</t>
  </si>
  <si>
    <t>B2</t>
  </si>
  <si>
    <t>13º Salário</t>
  </si>
  <si>
    <t>B3</t>
  </si>
  <si>
    <t>Auxilio Enfermidade</t>
  </si>
  <si>
    <t>B4</t>
  </si>
  <si>
    <t>Faltas legais</t>
  </si>
  <si>
    <t>Subtotal do GRUPO B</t>
  </si>
  <si>
    <t xml:space="preserve">GRUPO C </t>
  </si>
  <si>
    <t>C1</t>
  </si>
  <si>
    <t>C2</t>
  </si>
  <si>
    <t>Aviso Prévio Indenizado</t>
  </si>
  <si>
    <t>Subtotal do GRUPO C</t>
  </si>
  <si>
    <t>GRUPO D INCIDENCIA ACUMULATIVA</t>
  </si>
  <si>
    <t>D1</t>
  </si>
  <si>
    <t>Soma de "A" X Soma de "B" /100</t>
  </si>
  <si>
    <t>Total de Encargos Sociais</t>
  </si>
  <si>
    <t>TOTAL DA MÃO DE OBRA (Salários+ Encargos Sociais)</t>
  </si>
  <si>
    <t>Auxilio Alimentação</t>
  </si>
  <si>
    <t xml:space="preserve">Plano de Saúde </t>
  </si>
  <si>
    <t>Seguro de Vida em Grupo</t>
  </si>
  <si>
    <t>Exames médicos (admissional/demissional/periódicos)</t>
  </si>
  <si>
    <t>TOTAL OUTROS CUSTOS</t>
  </si>
  <si>
    <t>4. SUBTOTAL I (Mão de obra + outros custos)</t>
  </si>
  <si>
    <t>Lucro</t>
  </si>
  <si>
    <t>TOTAL BDI</t>
  </si>
  <si>
    <t>6. SUBTOTAL II (Mão de obra + outros custos + BDI)</t>
  </si>
  <si>
    <t>7. IMPOSTOS</t>
  </si>
  <si>
    <t>8. TOTAL DO PREÇO MENSAL (Mão de obra + Outros Custos + BDI + Impostos)</t>
  </si>
  <si>
    <t>PLANILHAS DE COMPOSIÇÃO DE CUSTOS E FORMAÇÃO DE PREÇOS</t>
  </si>
  <si>
    <t>MÃO-DE-OBRA</t>
  </si>
  <si>
    <t>Dados complementares para a composição dos custos referente à mão-de-obra</t>
  </si>
  <si>
    <t>Tipo de serviço</t>
  </si>
  <si>
    <t>Limpeza e Conservação</t>
  </si>
  <si>
    <t>Salário Normativo da Categoria Profissional</t>
  </si>
  <si>
    <t>2.1</t>
  </si>
  <si>
    <t>Valor inicial</t>
  </si>
  <si>
    <t>2.2</t>
  </si>
  <si>
    <t>IGPM 2013</t>
  </si>
  <si>
    <t>2.3</t>
  </si>
  <si>
    <t>IGPM 2014</t>
  </si>
  <si>
    <t>2.4</t>
  </si>
  <si>
    <t>IGPM 2015</t>
  </si>
  <si>
    <t>Categoria profissional (vinculada à execução contratual)</t>
  </si>
  <si>
    <t>Supervisor Operacional</t>
  </si>
  <si>
    <t>Data base da categoria (dia/mês/ano)</t>
  </si>
  <si>
    <t>MÓDULO 1: MÃO DE OBRA</t>
  </si>
  <si>
    <t>Composição da Remuneração</t>
  </si>
  <si>
    <t>Valor (R$)</t>
  </si>
  <si>
    <t>A</t>
  </si>
  <si>
    <t>Salário Base</t>
  </si>
  <si>
    <t>B</t>
  </si>
  <si>
    <t>Adicional Noturno (4h)</t>
  </si>
  <si>
    <t>C</t>
  </si>
  <si>
    <t>Adicional de periculosidade (30%)</t>
  </si>
  <si>
    <t>D</t>
  </si>
  <si>
    <t>Hora Extra (3h)</t>
  </si>
  <si>
    <t>TOTAL</t>
  </si>
  <si>
    <t>Total da Remuneração</t>
  </si>
  <si>
    <t>MÓDULO 2: BENEFÍCIOS MENSAIS E DIÁRIOS</t>
  </si>
  <si>
    <t>Benefícios Mensais e Diários</t>
  </si>
  <si>
    <t>Transporte (R$ 31.000,00 / 135 funcionários )</t>
  </si>
  <si>
    <t xml:space="preserve">Auxílio alimentação </t>
  </si>
  <si>
    <t>Assistência Médica e Familiar</t>
  </si>
  <si>
    <t>Auxílio Creche</t>
  </si>
  <si>
    <t>E</t>
  </si>
  <si>
    <t>Cesta básica</t>
  </si>
  <si>
    <t>F</t>
  </si>
  <si>
    <t>Seguro de vida, invalidez,funeral, acidente trabalho.</t>
  </si>
  <si>
    <t>MÓDULO 3: INSUMOS DIVERSOS</t>
  </si>
  <si>
    <t>Insumos Diversos</t>
  </si>
  <si>
    <t>Uniformes e EPI'S</t>
  </si>
  <si>
    <t>Materiais e equipamentos</t>
  </si>
  <si>
    <t>Outros (Especificar)</t>
  </si>
  <si>
    <t>MÓDULO 4: ENCARGOS SOCIAIS E TRABALHISTAS</t>
  </si>
  <si>
    <t>Submódulo 4.1 - Encargos Previdenciários e FGTS:</t>
  </si>
  <si>
    <t>4.1 Encargos Previdenciários e FGTS</t>
  </si>
  <si>
    <t>SESI/SESC</t>
  </si>
  <si>
    <t>SENAI/SENAC</t>
  </si>
  <si>
    <t>Salário Educação</t>
  </si>
  <si>
    <t xml:space="preserve">G </t>
  </si>
  <si>
    <t>Seguro Acidente do Trabalho</t>
  </si>
  <si>
    <t>H</t>
  </si>
  <si>
    <t>SEBRAE</t>
  </si>
  <si>
    <t>Submódulo 4.2 - 13° Salário e Adicional de Férias:</t>
  </si>
  <si>
    <t>4.2  13° Salário e Adicional de Férias</t>
  </si>
  <si>
    <t xml:space="preserve">13° Salário    </t>
  </si>
  <si>
    <t>Adicional de Férias</t>
  </si>
  <si>
    <t>Subtotal</t>
  </si>
  <si>
    <t>Incidência do submódulo 4.1 13° Salário e Adicional de Férias</t>
  </si>
  <si>
    <t>Submódulo 4.3 - Afastamento Maternidade:</t>
  </si>
  <si>
    <t>4.3  Afastamento Maternidade</t>
  </si>
  <si>
    <t>Afastamento Maternidade</t>
  </si>
  <si>
    <t>Incidência do submódulo 4.1 sobre afastamento maternidade</t>
  </si>
  <si>
    <t>Submódulo 4.4 - Provisão para Recisão:</t>
  </si>
  <si>
    <t>4.4  Provisão para Rescisão</t>
  </si>
  <si>
    <t>Incidência do FGTS sobre Aviso Prévio Indenizado</t>
  </si>
  <si>
    <t>Multa do FGTS do aviso prévio indenizado</t>
  </si>
  <si>
    <t>Aviso Prévio Trabalhado</t>
  </si>
  <si>
    <t>Incidência do submódulo 4.1 sobre Aviso Prévio Trabalhado</t>
  </si>
  <si>
    <t>Multa do FGTS do aviso prévio Trabalhado</t>
  </si>
  <si>
    <t>Submódulo 4.5 - Custo de reposição do Profissional Ausente:</t>
  </si>
  <si>
    <t>4.5 Custo de reposição do Profissional Ausente</t>
  </si>
  <si>
    <t>Férias</t>
  </si>
  <si>
    <t>Ausência por doença</t>
  </si>
  <si>
    <t>Licença Paternidade</t>
  </si>
  <si>
    <t>Ausências Legais</t>
  </si>
  <si>
    <t>Ausência por acidente de trabalho</t>
  </si>
  <si>
    <t>Outros</t>
  </si>
  <si>
    <t>G</t>
  </si>
  <si>
    <t>Incidência do submódulo 4.1 sobre Custo de Reposição</t>
  </si>
  <si>
    <t>Quadro - resumo - Módulo 4 - Encargos Sociais e trabalhistas</t>
  </si>
  <si>
    <t>4 - Encargos Sociais e Trabalhistas</t>
  </si>
  <si>
    <t>4.1</t>
  </si>
  <si>
    <t>Encargos Previdenciários e FGTS</t>
  </si>
  <si>
    <t>4.2</t>
  </si>
  <si>
    <t>13 ° salário + Adicional de férias</t>
  </si>
  <si>
    <t>4.3</t>
  </si>
  <si>
    <t>Afastamento maternidade</t>
  </si>
  <si>
    <t>4.4</t>
  </si>
  <si>
    <t>Custo de rescisão</t>
  </si>
  <si>
    <t>4.5</t>
  </si>
  <si>
    <t>Custo de reposição do profissional ausente</t>
  </si>
  <si>
    <t>4.6</t>
  </si>
  <si>
    <t>MÓDULO 5 - CUSTOS INDIRETOS, TRIBUTOS E LUCRO</t>
  </si>
  <si>
    <t>5 - Custos Indiretos, Tributos e Lucro</t>
  </si>
  <si>
    <t>Custos Indiretos</t>
  </si>
  <si>
    <t>Tributos</t>
  </si>
  <si>
    <t>B1. PIS</t>
  </si>
  <si>
    <t>B2. COFINS</t>
  </si>
  <si>
    <t>B3. ISS</t>
  </si>
  <si>
    <t>Quadro-resumo do Custo por Empregado</t>
  </si>
  <si>
    <t>Mão-de-obra vinculada à execução contratual (valor por empregado)</t>
  </si>
  <si>
    <t>Módulo 1 - Composição da remuneração</t>
  </si>
  <si>
    <t>Módulo 2 - Benefícios Mensais Diários</t>
  </si>
  <si>
    <t>Módulo 3 - Insumos Diversos (Uniforme, materiais, equipamentos e outros)</t>
  </si>
  <si>
    <t>Módulo 4 - Encargos Sociais e Trabalhistas</t>
  </si>
  <si>
    <t>Subtotal (A + B + C + D)</t>
  </si>
  <si>
    <t>Módulo 5 - Custos Indiretos, tributos e lucro</t>
  </si>
  <si>
    <t>Valor total por empregado</t>
  </si>
  <si>
    <t>ASSISTENTE TÉCNICO E ADMINISTRATIVO</t>
  </si>
  <si>
    <t xml:space="preserve">Adicional noturno </t>
  </si>
  <si>
    <t>DSR sobre Adicional Noturno</t>
  </si>
  <si>
    <t>Adicional de Periculosidade (30% de "A")</t>
  </si>
  <si>
    <t>DSR sobre Horas Extras</t>
  </si>
  <si>
    <t xml:space="preserve">R$ </t>
  </si>
  <si>
    <t xml:space="preserve">Uniformes e EPI </t>
  </si>
  <si>
    <t>Transporte fretado</t>
  </si>
  <si>
    <t>E)</t>
  </si>
  <si>
    <t>F)</t>
  </si>
  <si>
    <t>G)</t>
  </si>
  <si>
    <t>3. INSUMOS</t>
  </si>
  <si>
    <t>5. TAXA DE ADMINISTRAÇÃO E LUCRO</t>
  </si>
  <si>
    <t>B5</t>
  </si>
  <si>
    <t>B6</t>
  </si>
  <si>
    <t>B7</t>
  </si>
  <si>
    <t>Acidente do Trabalho</t>
  </si>
  <si>
    <t>Indenização Adicional</t>
  </si>
  <si>
    <t>FGTS nas rescisões sem justa causa</t>
  </si>
  <si>
    <t>PREGÃO Nº 003/2020 - ELETRÔNICO</t>
  </si>
  <si>
    <t>COMPOSIÇÃO DE ENCARGOS SOCIAIS COM DESONERAÇÃO</t>
  </si>
  <si>
    <t>FONTE: SINAPI - SISTEMA NACIONAL DE PESQUISA DE CUSTOS E ÍNDICES DA CONSTRUÇÃO CIVIL</t>
  </si>
  <si>
    <t>ENCARGOS SOCIAIS SOBRE PREÇOS DA MÃO-DE-OBRA HORISTA e MENSALISTA</t>
  </si>
  <si>
    <t>UF: MARANHÂO</t>
  </si>
  <si>
    <t>PLANILHA DE LEIS SOCIAIS</t>
  </si>
  <si>
    <t>ENCARGOS SOCIAIS SOBRE A MÃO DE OBRA</t>
  </si>
  <si>
    <t>CÓDIGO</t>
  </si>
  <si>
    <t>DESCRIÇÃO</t>
  </si>
  <si>
    <t>HORISTA</t>
  </si>
  <si>
    <t>MENSALISTA</t>
  </si>
  <si>
    <t>SESI</t>
  </si>
  <si>
    <t>SENAI</t>
  </si>
  <si>
    <t>Salário-Educação</t>
  </si>
  <si>
    <t>Seguro Contra Acidentes de Trabalho</t>
  </si>
  <si>
    <t>A9</t>
  </si>
  <si>
    <t>SECONCI</t>
  </si>
  <si>
    <t>TOTAL DE ENCARGOS SOCIAIS BÁSICOS</t>
  </si>
  <si>
    <t>Repouso Semanal Remunerado</t>
  </si>
  <si>
    <t>Feriados</t>
  </si>
  <si>
    <t>Auxílio-Enfermidade</t>
  </si>
  <si>
    <t>Faltas Justificadas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</si>
  <si>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</si>
  <si>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</si>
  <si>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</si>
  <si>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</si>
  <si>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</si>
  <si>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</si>
  <si>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</si>
  <si>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TOTAL DE ENCARGOS SOCIAIS QUE RECEBEM INCIDÊNCIAS DE A</t>
  </si>
  <si>
    <t>GRUPO C</t>
  </si>
  <si>
    <t>C3</t>
  </si>
  <si>
    <t>Férias Indenizadas</t>
  </si>
  <si>
    <t>C4</t>
  </si>
  <si>
    <t>Depósito Rescisão Sem Justa Causa</t>
  </si>
  <si>
    <t>C5</t>
  </si>
  <si>
    <t>TOTAL DE ENCARGOS SOCIAIS QUE NÃO RECEBEM INCIDÊNCIA DE A</t>
  </si>
  <si>
    <t>GRUPO D</t>
  </si>
  <si>
    <t>Reincidência do Grupo A sobre Grupo B</t>
  </si>
  <si>
    <t>D2</t>
  </si>
  <si>
    <t>Reincidência do Grupo A sobre Aviso Prévio Trabalhado e Reincidência do FGTS Sobre Aviso Prévio Indenizado</t>
  </si>
  <si>
    <t>TOTAL DE REINCIDÊNCIAS DE UM GRUPO SOBRE O OUTRO</t>
  </si>
  <si>
    <t>GRUPO E</t>
  </si>
  <si>
    <t>E1</t>
  </si>
  <si>
    <t>TOTAL DOS ENCARGOS SOCIAIS COMPLEMENTARES</t>
  </si>
  <si>
    <t>TOTAL(A+B+C+D+E)</t>
  </si>
  <si>
    <t>São Luís  (MA), 03 de julho de 2020</t>
  </si>
  <si>
    <t>TÍTULO:</t>
  </si>
  <si>
    <t>PLANILHA DE COMPOSIÇÃO DE ENCARGOS SOCIAIS</t>
  </si>
  <si>
    <t>Data:</t>
  </si>
  <si>
    <t>CONTRATAÇÃO DE EMPRESA ESPECIALIZADA NAS DISCIPLINAS DE MANUTENÇÃO MECÂNICA, ELÉTRICA E CIVIL DE EQUIPAMENTOS E INSTALAÇÕES, PARA PRESTAÇÃO DE SERVIÇOS CONTÍNUOS NO PORTO DO ITAQUI, EM SÃO LUÍS – MA, NA POLIGONAL DO PORTO DO ITAQUI, ASSIM COMO NOS SEUS TERMINAIS EXTERNOS, EM SÃO LUÍS, ALCÂNTARA E SÃO JOSÉ DE RIBAMAR – MA.</t>
  </si>
  <si>
    <t>Rev.:</t>
  </si>
  <si>
    <t>HORISTA (%)</t>
  </si>
  <si>
    <t>MENSALISTA(%)</t>
  </si>
  <si>
    <t>GRUPO A - ENCARGOS SOCIAIS BÁSICOS</t>
  </si>
  <si>
    <t>A 1</t>
  </si>
  <si>
    <t>INSS - Artigo 22 Inciso I Lei 8.212/91</t>
  </si>
  <si>
    <t>A 2</t>
  </si>
  <si>
    <t>SESI ou SESC - Artigo 3° Lei 8.036/90</t>
  </si>
  <si>
    <t>A 3</t>
  </si>
  <si>
    <t>SENAI ou SENAC - Decreto 2.318/86</t>
  </si>
  <si>
    <t>A 4</t>
  </si>
  <si>
    <t>INCRA - Lei 7.787 de 30/06/89 e DL 1.146/70</t>
  </si>
  <si>
    <t>A 5</t>
  </si>
  <si>
    <t>SEBRAE - Artigo 8° Lei 8.029/90 e Lei 8.154 de 28/12/90</t>
  </si>
  <si>
    <t>A 6</t>
  </si>
  <si>
    <t>Salário Educação - Artigo 3° Inciso I Decreto 8.704/82</t>
  </si>
  <si>
    <t>A 7</t>
  </si>
  <si>
    <t>Seguro Acidente do Trabalho/SAT/INSS</t>
  </si>
  <si>
    <t>A 8</t>
  </si>
  <si>
    <t>FGTS - Artigo 15 Lei 8.030 e Artigo 7° Inciso III CF/88</t>
  </si>
  <si>
    <t>A 9</t>
  </si>
  <si>
    <t>A 10</t>
  </si>
  <si>
    <t>RAT c/ fator FAP</t>
  </si>
  <si>
    <t>Total</t>
  </si>
  <si>
    <t>GRUPO B - ENCARGOS QUE RECEBEM INCIDÊNCIA DO GRUPO A</t>
  </si>
  <si>
    <t>B 1</t>
  </si>
  <si>
    <t>Não incide</t>
  </si>
  <si>
    <t>B 2</t>
  </si>
  <si>
    <t>B 3</t>
  </si>
  <si>
    <t>B 4</t>
  </si>
  <si>
    <t>B 5</t>
  </si>
  <si>
    <t>B 6</t>
  </si>
  <si>
    <t>Faltas justificadas</t>
  </si>
  <si>
    <t>B 7</t>
  </si>
  <si>
    <t>B 8</t>
  </si>
  <si>
    <t>Auxilio Acidente do Trabalho</t>
  </si>
  <si>
    <t>B 9</t>
  </si>
  <si>
    <t>Férias Gosadas</t>
  </si>
  <si>
    <t>B 10</t>
  </si>
  <si>
    <t>GRUPO C - ENCARGOS QUE NÂO RECEBEM INCIDÊNCIA DO GRUPO B</t>
  </si>
  <si>
    <t>C 1</t>
  </si>
  <si>
    <t>Aviso Prévio indenizado</t>
  </si>
  <si>
    <t>C 3</t>
  </si>
  <si>
    <t xml:space="preserve">Férias  (indenizadas) </t>
  </si>
  <si>
    <t>C 4</t>
  </si>
  <si>
    <t>C 5</t>
  </si>
  <si>
    <t>GRUPO D - INCIDÊNCIA DO GRUPO A SOBRE O GRUPO B</t>
  </si>
  <si>
    <t>D 1</t>
  </si>
  <si>
    <t xml:space="preserve"> Reincidência de A sobre B</t>
  </si>
  <si>
    <t>D 2</t>
  </si>
  <si>
    <t>Reincidência de A sobre Aviso Prévio Trabalhado e Reincidência do FGTS sobre Aviso Prévio Indenizado</t>
  </si>
  <si>
    <t xml:space="preserve">TOTAL(A+B+C+D) </t>
  </si>
  <si>
    <t>LICITAÇÃO LRE ELETRÔNICA N° 005/2020 – EMAP</t>
  </si>
  <si>
    <t>COMPOSIÇÃO DA TAXA DE BENEFÍCIOS E DESPESAS INDIRETAS - BDI - SERVIÇOS</t>
  </si>
  <si>
    <t>Grupo</t>
  </si>
  <si>
    <t>Despesas indiretas</t>
  </si>
  <si>
    <t>A.1</t>
  </si>
  <si>
    <t xml:space="preserve">Administração central </t>
  </si>
  <si>
    <t>A.2</t>
  </si>
  <si>
    <t xml:space="preserve">Garantia e Seguro (R) </t>
  </si>
  <si>
    <t>A.3</t>
  </si>
  <si>
    <t xml:space="preserve">Risco (R) </t>
  </si>
  <si>
    <t>A.4</t>
  </si>
  <si>
    <t xml:space="preserve">Outros </t>
  </si>
  <si>
    <t>Total do grupo A</t>
  </si>
  <si>
    <t>Bonificação</t>
  </si>
  <si>
    <t>B.1</t>
  </si>
  <si>
    <t>Total do grupo B</t>
  </si>
  <si>
    <t>Impostos (I)</t>
  </si>
  <si>
    <t>C.1</t>
  </si>
  <si>
    <t>PIS</t>
  </si>
  <si>
    <t>C.2</t>
  </si>
  <si>
    <t>COFINS</t>
  </si>
  <si>
    <t>C.3</t>
  </si>
  <si>
    <t>ISSQN</t>
  </si>
  <si>
    <t>C.4</t>
  </si>
  <si>
    <t>CPRB (Contribuição Previdenciária sobre Renda Bruta)</t>
  </si>
  <si>
    <t>Total do grupo C</t>
  </si>
  <si>
    <t xml:space="preserve">Férias
</t>
  </si>
  <si>
    <t>1.0</t>
  </si>
  <si>
    <t>2.0</t>
  </si>
  <si>
    <t>3.0</t>
  </si>
  <si>
    <t>4.0</t>
  </si>
  <si>
    <t>5.0</t>
  </si>
  <si>
    <t>6.0</t>
  </si>
  <si>
    <t>CARGO</t>
  </si>
  <si>
    <t>7.0</t>
  </si>
  <si>
    <t>8.0</t>
  </si>
  <si>
    <t>9.0</t>
  </si>
  <si>
    <t>desconto</t>
  </si>
  <si>
    <t>QUANT.</t>
  </si>
  <si>
    <t>UNITÁRIO</t>
  </si>
  <si>
    <t>MENSAL</t>
  </si>
  <si>
    <t>ANUAL</t>
  </si>
  <si>
    <t>VALOR MENSAL DO CONTRATO</t>
  </si>
  <si>
    <t>H)</t>
  </si>
  <si>
    <t xml:space="preserve">Horas Extras de 50% </t>
  </si>
  <si>
    <t>Horas Extras de 100%</t>
  </si>
  <si>
    <r>
      <rPr>
        <b/>
        <sz val="10"/>
        <rFont val="Tahoma"/>
        <family val="2"/>
      </rPr>
      <t xml:space="preserve">CLIENTE: </t>
    </r>
    <r>
      <rPr>
        <sz val="10"/>
        <rFont val="Tahoma"/>
        <family val="2"/>
      </rPr>
      <t>Empresa Maranhense de Administração Portuaria - EMAP</t>
    </r>
  </si>
  <si>
    <r>
      <rPr>
        <b/>
        <sz val="10"/>
        <rFont val="Tahoma"/>
        <family val="2"/>
      </rPr>
      <t>Objeto:</t>
    </r>
    <r>
      <rPr>
        <sz val="10"/>
        <rFont val="Tahoma"/>
        <family val="2"/>
      </rPr>
      <t xml:space="preserve"> Contratação de empresa especializada para execução dos serviços de Manutenção Mecânica, Elétrica e Civil de Equipamentos e Instalações, nas dependências da EMAP, no Porto do Itaqui, em São Luís-MA., e em seus respectivos terminais externos</t>
    </r>
  </si>
  <si>
    <t>PREGÃO PRESENCIAL Nº 012/2013-EMAP</t>
  </si>
  <si>
    <t>COMPOSIÇÕES DE SERVIÇOS</t>
  </si>
  <si>
    <t>DESCRIÇÃO:</t>
  </si>
  <si>
    <t>item 1.1.1 - CAMINHAO CARROCERIA ABERTA, EM MADEIRA, TOCO, 170CV - 11T (VU=6ANOS) - CUSTO HORÁRIO DE PRODUÇÃO DIURNA</t>
  </si>
  <si>
    <t>1. ELEMENTOS</t>
  </si>
  <si>
    <t xml:space="preserve">1.1. VL. de Aquisição (V) </t>
  </si>
  <si>
    <t xml:space="preserve"> =</t>
  </si>
  <si>
    <t>R$</t>
  </si>
  <si>
    <t xml:space="preserve">1.5. Taxa de Juros/Ano (i) = </t>
  </si>
  <si>
    <t>1.2. VL. Residual (R)</t>
  </si>
  <si>
    <t>(sem correcao monetária)</t>
  </si>
  <si>
    <t>1.3. Vida Útil em horas (H)</t>
  </si>
  <si>
    <t>1.6. Potência          (P) =</t>
  </si>
  <si>
    <t>220HP</t>
  </si>
  <si>
    <t>1.4. H. Trabalhadas/Ano (h)</t>
  </si>
  <si>
    <t>1.7. Seguros e Taxas   (S) =</t>
  </si>
  <si>
    <t>1.8. Vida Útil em Anos (N) =</t>
  </si>
  <si>
    <t>2. CUSTO FIXO</t>
  </si>
  <si>
    <r>
      <t xml:space="preserve">2.1. Juros : </t>
    </r>
    <r>
      <rPr>
        <u/>
        <sz val="10"/>
        <rFont val="Arial"/>
        <family val="2"/>
      </rPr>
      <t>V-R</t>
    </r>
    <r>
      <rPr>
        <sz val="10"/>
        <rFont val="Arial"/>
        <family val="2"/>
      </rPr>
      <t xml:space="preserve"> x (</t>
    </r>
    <r>
      <rPr>
        <u/>
        <sz val="10"/>
        <rFont val="Arial"/>
        <family val="2"/>
      </rPr>
      <t>N+1</t>
    </r>
    <r>
      <rPr>
        <sz val="10"/>
        <rFont val="Arial"/>
        <family val="2"/>
      </rPr>
      <t xml:space="preserve">) x i + </t>
    </r>
    <r>
      <rPr>
        <u/>
        <sz val="10"/>
        <rFont val="Arial"/>
        <family val="2"/>
      </rPr>
      <t>R/N</t>
    </r>
    <r>
      <rPr>
        <sz val="10"/>
        <rFont val="Arial"/>
        <family val="2"/>
      </rPr>
      <t xml:space="preserve"> x (</t>
    </r>
    <r>
      <rPr>
        <u/>
        <sz val="10"/>
        <rFont val="Arial"/>
        <family val="2"/>
      </rPr>
      <t>N+1</t>
    </r>
    <r>
      <rPr>
        <sz val="10"/>
        <rFont val="Arial"/>
        <family val="2"/>
      </rPr>
      <t>) x i............................................................................................................................................................................</t>
    </r>
  </si>
  <si>
    <t xml:space="preserve"> </t>
  </si>
  <si>
    <t xml:space="preserve">                   H        2N             h        2N</t>
  </si>
  <si>
    <r>
      <t xml:space="preserve">2.2. Amortização:  </t>
    </r>
    <r>
      <rPr>
        <u/>
        <sz val="10"/>
        <rFont val="Arial"/>
        <family val="2"/>
      </rPr>
      <t xml:space="preserve">V-R </t>
    </r>
    <r>
      <rPr>
        <sz val="10"/>
        <rFont val="Arial"/>
        <family val="2"/>
      </rPr>
      <t xml:space="preserve"> .................................................................................................................................................................................................</t>
    </r>
  </si>
  <si>
    <t xml:space="preserve">                                H</t>
  </si>
  <si>
    <t>2.3. Seguros: (V/h) x S ......................................................................................................................................................................................................</t>
  </si>
  <si>
    <t>2.4. Motorista: (Salário + Encargos Sociais+Periculosidade)........................................................................................................................................................................</t>
  </si>
  <si>
    <t>2.5. CUSTO FIXO</t>
  </si>
  <si>
    <t>3. CUSTO VARIAVEL</t>
  </si>
  <si>
    <r>
      <t>3.1. Manutenção: Peças = (</t>
    </r>
    <r>
      <rPr>
        <u/>
        <sz val="10"/>
        <rFont val="Arial"/>
        <family val="2"/>
      </rPr>
      <t>V-R)</t>
    </r>
    <r>
      <rPr>
        <sz val="10"/>
        <rFont val="Arial"/>
        <family val="2"/>
      </rPr>
      <t xml:space="preserve"> x 60 % .....................................................................................................................................................................................</t>
    </r>
  </si>
  <si>
    <t xml:space="preserve">                H</t>
  </si>
  <si>
    <r>
      <t>3.2. Manutanção: Mão de Obra = (</t>
    </r>
    <r>
      <rPr>
        <u/>
        <sz val="10"/>
        <rFont val="Arial"/>
        <family val="2"/>
      </rPr>
      <t>V-R)</t>
    </r>
    <r>
      <rPr>
        <sz val="10"/>
        <rFont val="Arial"/>
        <family val="2"/>
      </rPr>
      <t xml:space="preserve"> x 40 % ..........................................................................................................................................................................</t>
    </r>
  </si>
  <si>
    <t xml:space="preserve">  </t>
  </si>
  <si>
    <t xml:space="preserve">              H</t>
  </si>
  <si>
    <t xml:space="preserve">3.3. Combustível:       </t>
  </si>
  <si>
    <t>L</t>
  </si>
  <si>
    <t>x</t>
  </si>
  <si>
    <t>...........................................................................................................................................</t>
  </si>
  <si>
    <t>3.4. Lubrificantes e Filtros :  ....................................................................................................................................................................................</t>
  </si>
  <si>
    <t>3. CUSTO VARIÁVEL.........................................................................................................................................</t>
  </si>
  <si>
    <t>4. CUSTO TOTAL PRODUTIVO.......................................................................................................................................</t>
  </si>
  <si>
    <t>5. BONIFICAÇÃO E DESPESAS INDIRETAS (B.D.I)...........................................................................</t>
  </si>
  <si>
    <t>6. PREÇO TOTAL PRODUTIVO....................................................................................................................................</t>
  </si>
  <si>
    <t>item 1.1.2 - GUINDASTE MUNK, CARGA MAXIMA 5,75T (A 2M) E 2,3T ( A 5M), ALT URA MAXIMA = 7,9M, MONTADO SOBRE CAMINHAO DE CARROCERIA 162HP - CHP DIURNO</t>
  </si>
  <si>
    <t>2.4. Operador : (Salário + Encargos Sociais)........................................................................................................................................................................</t>
  </si>
  <si>
    <t>item 6.1.2 - ALUGUEL DE VEICULO - CAMINHONETE - 71 A 115 CV C/ COMBUSTIVEL</t>
  </si>
  <si>
    <t>item 8.1 - GUINDASTE MUNK, CARGA MAXIMA 5,75T (A 2M) E 2,3T ( A 5M), ALT URA MAXIMA = 7,9M, MONTADO SOBRE CAMINHAO DE CARROCERIA 162HP - CHP DIURNO</t>
  </si>
  <si>
    <t>item 8.2 - CAMINHAO CARROCERIA ABERTA, EM MADEIRA, TOCO, 170CV - 11T (VU=6ANOS) - CUSTO HORÁRIO DE PRODUÇÃO DIURNA</t>
  </si>
  <si>
    <t>7. PREÇO Mensal....................................................................................................................................</t>
  </si>
  <si>
    <t>Diurno</t>
  </si>
  <si>
    <t>Noturno</t>
  </si>
  <si>
    <t>Bombeiro Civil</t>
  </si>
  <si>
    <t>TURNO</t>
  </si>
  <si>
    <t>Seguro Acidente do Trabalho - SAT</t>
  </si>
  <si>
    <t>Licença paternidade/maternidade</t>
  </si>
  <si>
    <t>Aviso Prévio</t>
  </si>
  <si>
    <t>Adicional noturno (120h)</t>
  </si>
  <si>
    <t>Empresas</t>
  </si>
  <si>
    <t>Lances</t>
  </si>
  <si>
    <t>Âncora</t>
  </si>
  <si>
    <t xml:space="preserve">TABELA DE VALORES </t>
  </si>
  <si>
    <t>Controlador Operacional I</t>
  </si>
  <si>
    <t>BASE</t>
  </si>
  <si>
    <t xml:space="preserve">Encarregados de Operação </t>
  </si>
  <si>
    <t>Auxiliares de Controle Operacional e Pesagem</t>
  </si>
  <si>
    <t>Controlador Operacional II</t>
  </si>
  <si>
    <t>QUANTIDADE DE POSTOS</t>
  </si>
  <si>
    <t xml:space="preserve">VALOR GERAL DO CONTRATO PARA </t>
  </si>
  <si>
    <t xml:space="preserve"> MESES</t>
  </si>
  <si>
    <t>MESES (FORA REAJUSTE E REAPCTUAÇÕES)</t>
  </si>
  <si>
    <t>DIURNO</t>
  </si>
  <si>
    <t>DISCRIMINAÇÃO</t>
  </si>
  <si>
    <t>NOTURNO</t>
  </si>
  <si>
    <t>COMPOSIÇÃO DE CUSTOS 
AUXILIAR DE CONTROLE DE OPERACIONAL E PESAGEM - 12 X 36</t>
  </si>
  <si>
    <t>COMPOSIÇÃO DE CUSTOS 
AUXILIAR DE CONTROLE DE OPERACIONAL E PESAGEM  - 12 X 36</t>
  </si>
  <si>
    <t>COMPOSIÇÃO DE CUSTOS 
ENCARREGADO DE OPERAÇÕES  - 12 X 36</t>
  </si>
  <si>
    <t>COMPOSIÇÃO DE CUSTOS 
CONTROLADOR OPERACIONAL I  - ADM/12 X 36</t>
  </si>
  <si>
    <t>COMPOSIÇÃO DE CUSTOS 
CONTROLADOR OPERACIONAL II  - ADM/12 X 36</t>
  </si>
  <si>
    <t>COMPOSIÇÃO DE CUSTOS 
BOMBEIRO CIVIL  - 12 X 36</t>
  </si>
  <si>
    <t>(ISSQN + COFINS + PIS)=5%+3%+0,65%</t>
  </si>
  <si>
    <t>Bombeiro Civil - Líder</t>
  </si>
  <si>
    <t>Controlador Operacional III</t>
  </si>
  <si>
    <t>COMPOSIÇÃO DE CUSTOS 
BOMBEIRO CIVIL LIDER  - 12 X 36</t>
  </si>
  <si>
    <t>Feriado Trabalhado 12x36 (Súmula 444 TST) (0,4167*VTH*NF)</t>
  </si>
  <si>
    <t>Vale Transporte ((4,20*15*2) - (6% de 1.A))</t>
  </si>
  <si>
    <t>Despesas Administrativas/Operacionais + Lucro</t>
  </si>
  <si>
    <t>Adicional noturno</t>
  </si>
  <si>
    <t>Alimentação em Férias</t>
  </si>
  <si>
    <t>COMPOSIÇÃO DE CUSTOS 
CONTROLADOR OPERACIONAL III  - ADM/12 X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</si>
</sst>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.0000%"/>
    <numFmt numFmtId="166" formatCode="0.000%"/>
    <numFmt numFmtId="167" formatCode="d/m/yyyy"/>
    <numFmt numFmtId="168" formatCode="General_)"/>
    <numFmt numFmtId="169" formatCode="_(* #,##0.00_);_(* \(#,##0.00\);_(* &quot;-&quot;??_);_(@_)"/>
    <numFmt numFmtId="170" formatCode="_(* #,##0_);_(* \(#,##0\);_(* &quot;-&quot;??_);_(@_)"/>
    <numFmt numFmtId="171" formatCode="_(* #,##0.000_);_(* \(#,##0.000\);_(* &quot;-&quot;??_);_(@_)"/>
    <numFmt numFmtId="172" formatCode="0.00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Tahoma-Bold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name val="Courier"/>
      <family val="3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rgb="FF808080"/>
      </patternFill>
    </fill>
    <fill>
      <patternFill patternType="solid">
        <fgColor theme="0" tint="-0.499984740745262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8" fillId="0" borderId="0"/>
    <xf numFmtId="0" fontId="1" fillId="0" borderId="0"/>
    <xf numFmtId="0" fontId="28" fillId="0" borderId="0"/>
    <xf numFmtId="9" fontId="18" fillId="0" borderId="0" applyFont="0" applyFill="0" applyBorder="0" applyAlignment="0" applyProtection="0"/>
    <xf numFmtId="168" fontId="34" fillId="0" borderId="0"/>
    <xf numFmtId="169" fontId="18" fillId="0" borderId="0" applyFont="0" applyFill="0" applyBorder="0" applyAlignment="0" applyProtection="0"/>
  </cellStyleXfs>
  <cellXfs count="465">
    <xf numFmtId="0" fontId="0" fillId="0" borderId="0" xfId="0"/>
    <xf numFmtId="0" fontId="3" fillId="0" borderId="0" xfId="0" applyFont="1"/>
    <xf numFmtId="10" fontId="3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2" applyNumberFormat="1" applyFont="1" applyBorder="1" applyAlignment="1" applyProtection="1">
      <alignment horizontal="right"/>
    </xf>
    <xf numFmtId="0" fontId="6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44" fontId="7" fillId="0" borderId="2" xfId="2" applyFont="1" applyBorder="1" applyAlignment="1" applyProtection="1">
      <alignment horizontal="center" wrapText="1"/>
    </xf>
    <xf numFmtId="164" fontId="7" fillId="0" borderId="18" xfId="2" applyNumberFormat="1" applyFont="1" applyBorder="1" applyAlignment="1" applyProtection="1">
      <alignment horizontal="center" wrapText="1"/>
    </xf>
    <xf numFmtId="0" fontId="8" fillId="0" borderId="1" xfId="0" applyFont="1" applyBorder="1" applyAlignment="1">
      <alignment horizontal="left"/>
    </xf>
    <xf numFmtId="10" fontId="7" fillId="0" borderId="2" xfId="2" applyNumberFormat="1" applyFont="1" applyBorder="1" applyAlignment="1" applyProtection="1">
      <alignment horizontal="center" wrapText="1"/>
    </xf>
    <xf numFmtId="166" fontId="7" fillId="0" borderId="2" xfId="2" applyNumberFormat="1" applyFont="1" applyBorder="1" applyAlignment="1" applyProtection="1">
      <alignment horizontal="center" wrapText="1"/>
    </xf>
    <xf numFmtId="165" fontId="7" fillId="0" borderId="2" xfId="2" applyNumberFormat="1" applyFont="1" applyBorder="1" applyAlignment="1" applyProtection="1">
      <alignment horizontal="center" wrapText="1"/>
    </xf>
    <xf numFmtId="0" fontId="6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5" fillId="6" borderId="8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center" vertical="center"/>
    </xf>
    <xf numFmtId="164" fontId="1" fillId="6" borderId="10" xfId="2" applyNumberFormat="1" applyFont="1" applyFill="1" applyBorder="1" applyAlignment="1" applyProtection="1">
      <alignment horizontal="right" vertical="center"/>
    </xf>
    <xf numFmtId="0" fontId="5" fillId="7" borderId="17" xfId="0" applyFont="1" applyFill="1" applyBorder="1" applyAlignment="1">
      <alignment horizontal="center" vertical="center"/>
    </xf>
    <xf numFmtId="164" fontId="5" fillId="7" borderId="23" xfId="2" applyNumberFormat="1" applyFont="1" applyFill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164" fontId="1" fillId="0" borderId="26" xfId="2" applyNumberFormat="1" applyFont="1" applyFill="1" applyBorder="1" applyAlignment="1" applyProtection="1">
      <alignment horizontal="right" vertical="center"/>
    </xf>
    <xf numFmtId="0" fontId="0" fillId="0" borderId="17" xfId="0" applyBorder="1" applyAlignment="1">
      <alignment horizontal="center" vertical="center"/>
    </xf>
    <xf numFmtId="164" fontId="1" fillId="2" borderId="23" xfId="2" applyNumberFormat="1" applyFont="1" applyFill="1" applyBorder="1" applyAlignment="1" applyProtection="1">
      <alignment horizontal="right" vertical="center"/>
    </xf>
    <xf numFmtId="164" fontId="1" fillId="0" borderId="23" xfId="2" applyNumberFormat="1" applyFont="1" applyFill="1" applyBorder="1" applyAlignment="1" applyProtection="1">
      <alignment horizontal="right" vertical="center"/>
    </xf>
    <xf numFmtId="164" fontId="5" fillId="7" borderId="21" xfId="2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center" vertical="center"/>
    </xf>
    <xf numFmtId="164" fontId="1" fillId="0" borderId="1" xfId="2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1" fillId="0" borderId="0" xfId="2" applyNumberFormat="1" applyFont="1" applyBorder="1" applyAlignment="1">
      <alignment horizontal="right" vertical="center"/>
    </xf>
    <xf numFmtId="0" fontId="2" fillId="6" borderId="8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164" fontId="1" fillId="6" borderId="10" xfId="2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164" fontId="2" fillId="0" borderId="23" xfId="2" applyNumberFormat="1" applyFont="1" applyBorder="1" applyAlignment="1">
      <alignment horizontal="center" vertical="center"/>
    </xf>
    <xf numFmtId="164" fontId="1" fillId="0" borderId="23" xfId="2" applyNumberFormat="1" applyFont="1" applyBorder="1" applyAlignment="1">
      <alignment horizontal="right" vertical="center"/>
    </xf>
    <xf numFmtId="164" fontId="1" fillId="0" borderId="23" xfId="1" applyNumberFormat="1" applyFont="1" applyBorder="1" applyAlignment="1">
      <alignment horizontal="right" vertical="center" wrapText="1"/>
    </xf>
    <xf numFmtId="164" fontId="2" fillId="7" borderId="21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2" fillId="0" borderId="0" xfId="2" applyNumberFormat="1" applyFont="1" applyFill="1" applyBorder="1" applyAlignment="1">
      <alignment horizontal="right" vertical="center"/>
    </xf>
    <xf numFmtId="164" fontId="2" fillId="7" borderId="30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right" vertical="center"/>
    </xf>
    <xf numFmtId="10" fontId="2" fillId="7" borderId="20" xfId="0" applyNumberFormat="1" applyFont="1" applyFill="1" applyBorder="1" applyAlignment="1">
      <alignment horizontal="center" vertical="center"/>
    </xf>
    <xf numFmtId="164" fontId="2" fillId="7" borderId="21" xfId="0" applyNumberFormat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0" applyNumberFormat="1" applyFont="1" applyAlignment="1">
      <alignment horizontal="center" vertical="center"/>
    </xf>
    <xf numFmtId="164" fontId="2" fillId="0" borderId="33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164" fontId="2" fillId="0" borderId="23" xfId="2" applyNumberFormat="1" applyFont="1" applyBorder="1" applyAlignment="1">
      <alignment horizontal="right" vertical="center"/>
    </xf>
    <xf numFmtId="164" fontId="2" fillId="0" borderId="33" xfId="2" applyNumberFormat="1" applyFont="1" applyBorder="1" applyAlignment="1">
      <alignment horizontal="right" vertical="center"/>
    </xf>
    <xf numFmtId="164" fontId="2" fillId="0" borderId="0" xfId="2" applyNumberFormat="1" applyFont="1" applyBorder="1" applyAlignment="1">
      <alignment horizontal="right" vertical="center"/>
    </xf>
    <xf numFmtId="10" fontId="0" fillId="6" borderId="9" xfId="0" applyNumberForma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4" fontId="1" fillId="2" borderId="23" xfId="2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 wrapText="1"/>
    </xf>
    <xf numFmtId="164" fontId="2" fillId="2" borderId="23" xfId="2" applyNumberFormat="1" applyFont="1" applyFill="1" applyBorder="1" applyAlignment="1">
      <alignment horizontal="right" vertical="center"/>
    </xf>
    <xf numFmtId="43" fontId="0" fillId="0" borderId="0" xfId="0" applyNumberFormat="1"/>
    <xf numFmtId="165" fontId="0" fillId="0" borderId="0" xfId="0" applyNumberFormat="1"/>
    <xf numFmtId="43" fontId="4" fillId="0" borderId="1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0" fillId="8" borderId="3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justify" vertical="center"/>
    </xf>
    <xf numFmtId="0" fontId="14" fillId="0" borderId="38" xfId="0" applyFont="1" applyBorder="1" applyAlignment="1">
      <alignment horizontal="justify" vertical="center"/>
    </xf>
    <xf numFmtId="2" fontId="14" fillId="0" borderId="38" xfId="0" applyNumberFormat="1" applyFont="1" applyBorder="1" applyAlignment="1">
      <alignment vertical="center"/>
    </xf>
    <xf numFmtId="2" fontId="14" fillId="0" borderId="39" xfId="0" applyNumberFormat="1" applyFont="1" applyBorder="1" applyAlignment="1">
      <alignment vertical="center"/>
    </xf>
    <xf numFmtId="0" fontId="10" fillId="8" borderId="37" xfId="0" applyFont="1" applyFill="1" applyBorder="1" applyAlignment="1">
      <alignment horizontal="justify" vertical="center"/>
    </xf>
    <xf numFmtId="0" fontId="10" fillId="8" borderId="38" xfId="0" applyFont="1" applyFill="1" applyBorder="1" applyAlignment="1">
      <alignment horizontal="justify" vertical="center"/>
    </xf>
    <xf numFmtId="2" fontId="10" fillId="8" borderId="38" xfId="0" applyNumberFormat="1" applyFont="1" applyFill="1" applyBorder="1" applyAlignment="1">
      <alignment vertical="center"/>
    </xf>
    <xf numFmtId="2" fontId="10" fillId="8" borderId="39" xfId="0" applyNumberFormat="1" applyFont="1" applyFill="1" applyBorder="1" applyAlignment="1">
      <alignment vertical="center"/>
    </xf>
    <xf numFmtId="0" fontId="14" fillId="0" borderId="38" xfId="0" applyFont="1" applyBorder="1" applyAlignment="1">
      <alignment horizontal="justify" vertical="center" wrapText="1"/>
    </xf>
    <xf numFmtId="0" fontId="10" fillId="8" borderId="38" xfId="0" applyFont="1" applyFill="1" applyBorder="1" applyAlignment="1">
      <alignment horizontal="justify" vertical="center" wrapText="1"/>
    </xf>
    <xf numFmtId="0" fontId="14" fillId="0" borderId="38" xfId="0" applyFont="1" applyBorder="1" applyAlignment="1">
      <alignment vertical="center"/>
    </xf>
    <xf numFmtId="0" fontId="14" fillId="0" borderId="38" xfId="0" applyFont="1" applyBorder="1" applyAlignment="1">
      <alignment horizontal="right" vertical="center"/>
    </xf>
    <xf numFmtId="0" fontId="14" fillId="0" borderId="39" xfId="0" applyFont="1" applyBorder="1" applyAlignment="1">
      <alignment horizontal="right" vertical="center"/>
    </xf>
    <xf numFmtId="43" fontId="14" fillId="0" borderId="38" xfId="1" applyFont="1" applyBorder="1" applyAlignment="1">
      <alignment horizontal="right" vertical="center"/>
    </xf>
    <xf numFmtId="43" fontId="14" fillId="0" borderId="39" xfId="1" applyFont="1" applyBorder="1" applyAlignment="1">
      <alignment horizontal="right" vertical="center"/>
    </xf>
    <xf numFmtId="0" fontId="10" fillId="8" borderId="38" xfId="0" applyFont="1" applyFill="1" applyBorder="1" applyAlignment="1">
      <alignment vertical="center" wrapText="1"/>
    </xf>
    <xf numFmtId="2" fontId="14" fillId="0" borderId="38" xfId="0" applyNumberFormat="1" applyFont="1" applyBorder="1" applyAlignment="1">
      <alignment horizontal="right" vertical="center"/>
    </xf>
    <xf numFmtId="2" fontId="14" fillId="0" borderId="39" xfId="0" applyNumberFormat="1" applyFont="1" applyBorder="1" applyAlignment="1">
      <alignment horizontal="right" vertical="center"/>
    </xf>
    <xf numFmtId="0" fontId="14" fillId="0" borderId="37" xfId="0" applyFont="1" applyBorder="1" applyAlignment="1">
      <alignment horizontal="justify"/>
    </xf>
    <xf numFmtId="0" fontId="14" fillId="0" borderId="38" xfId="0" applyFont="1" applyBorder="1" applyAlignment="1">
      <alignment horizontal="justify"/>
    </xf>
    <xf numFmtId="0" fontId="14" fillId="0" borderId="38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2" fontId="10" fillId="8" borderId="38" xfId="0" applyNumberFormat="1" applyFont="1" applyFill="1" applyBorder="1" applyAlignment="1">
      <alignment horizontal="center" vertical="center"/>
    </xf>
    <xf numFmtId="2" fontId="10" fillId="8" borderId="39" xfId="0" applyNumberFormat="1" applyFont="1" applyFill="1" applyBorder="1" applyAlignment="1">
      <alignment horizontal="center" vertical="center"/>
    </xf>
    <xf numFmtId="2" fontId="10" fillId="8" borderId="38" xfId="0" applyNumberFormat="1" applyFont="1" applyFill="1" applyBorder="1" applyAlignment="1">
      <alignment horizontal="center"/>
    </xf>
    <xf numFmtId="2" fontId="10" fillId="8" borderId="39" xfId="0" applyNumberFormat="1" applyFont="1" applyFill="1" applyBorder="1" applyAlignment="1">
      <alignment horizontal="center"/>
    </xf>
    <xf numFmtId="0" fontId="20" fillId="9" borderId="47" xfId="4" applyFont="1" applyFill="1" applyBorder="1" applyAlignment="1">
      <alignment vertical="center"/>
    </xf>
    <xf numFmtId="17" fontId="17" fillId="9" borderId="48" xfId="4" applyNumberFormat="1" applyFont="1" applyFill="1" applyBorder="1" applyAlignment="1">
      <alignment horizontal="center" vertical="center"/>
    </xf>
    <xf numFmtId="0" fontId="20" fillId="9" borderId="31" xfId="6" applyFont="1" applyFill="1" applyBorder="1" applyAlignment="1">
      <alignment vertical="center" wrapText="1"/>
    </xf>
    <xf numFmtId="1" fontId="21" fillId="0" borderId="4" xfId="7" applyNumberFormat="1" applyFont="1" applyBorder="1" applyAlignment="1">
      <alignment horizontal="center" vertical="center"/>
    </xf>
    <xf numFmtId="0" fontId="22" fillId="10" borderId="52" xfId="0" applyFont="1" applyFill="1" applyBorder="1" applyAlignment="1">
      <alignment horizontal="center" vertical="center"/>
    </xf>
    <xf numFmtId="0" fontId="22" fillId="10" borderId="53" xfId="0" applyFont="1" applyFill="1" applyBorder="1" applyAlignment="1">
      <alignment horizontal="center" vertical="center" wrapText="1"/>
    </xf>
    <xf numFmtId="0" fontId="22" fillId="10" borderId="54" xfId="0" applyFont="1" applyFill="1" applyBorder="1" applyAlignment="1">
      <alignment horizontal="center" vertical="center" wrapText="1"/>
    </xf>
    <xf numFmtId="0" fontId="23" fillId="0" borderId="0" xfId="0" applyFont="1"/>
    <xf numFmtId="0" fontId="24" fillId="8" borderId="31" xfId="0" applyFont="1" applyFill="1" applyBorder="1" applyAlignment="1">
      <alignment vertical="center"/>
    </xf>
    <xf numFmtId="0" fontId="24" fillId="8" borderId="3" xfId="0" applyFont="1" applyFill="1" applyBorder="1" applyAlignment="1">
      <alignment vertical="center"/>
    </xf>
    <xf numFmtId="0" fontId="24" fillId="8" borderId="18" xfId="0" applyFont="1" applyFill="1" applyBorder="1" applyAlignment="1">
      <alignment vertical="center"/>
    </xf>
    <xf numFmtId="49" fontId="24" fillId="0" borderId="24" xfId="0" applyNumberFormat="1" applyFont="1" applyBorder="1" applyAlignment="1">
      <alignment horizontal="center" vertical="center"/>
    </xf>
    <xf numFmtId="10" fontId="25" fillId="0" borderId="25" xfId="3" applyNumberFormat="1" applyFont="1" applyBorder="1" applyAlignment="1">
      <alignment horizontal="center" vertical="center"/>
    </xf>
    <xf numFmtId="10" fontId="25" fillId="0" borderId="26" xfId="3" applyNumberFormat="1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10" fontId="25" fillId="0" borderId="1" xfId="3" applyNumberFormat="1" applyFont="1" applyBorder="1" applyAlignment="1">
      <alignment horizontal="center" vertical="center"/>
    </xf>
    <xf numFmtId="10" fontId="25" fillId="0" borderId="23" xfId="3" applyNumberFormat="1" applyFont="1" applyBorder="1" applyAlignment="1">
      <alignment horizontal="center" vertical="center"/>
    </xf>
    <xf numFmtId="49" fontId="24" fillId="0" borderId="52" xfId="0" applyNumberFormat="1" applyFont="1" applyBorder="1" applyAlignment="1">
      <alignment horizontal="center" vertical="center"/>
    </xf>
    <xf numFmtId="10" fontId="24" fillId="0" borderId="53" xfId="3" applyNumberFormat="1" applyFont="1" applyBorder="1" applyAlignment="1">
      <alignment horizontal="center" vertical="center"/>
    </xf>
    <xf numFmtId="10" fontId="24" fillId="0" borderId="54" xfId="3" applyNumberFormat="1" applyFont="1" applyBorder="1" applyAlignment="1">
      <alignment horizontal="center" vertical="center"/>
    </xf>
    <xf numFmtId="10" fontId="24" fillId="8" borderId="3" xfId="3" applyNumberFormat="1" applyFont="1" applyFill="1" applyBorder="1" applyAlignment="1">
      <alignment horizontal="center" vertical="center"/>
    </xf>
    <xf numFmtId="10" fontId="24" fillId="8" borderId="18" xfId="3" applyNumberFormat="1" applyFont="1" applyFill="1" applyBorder="1" applyAlignment="1">
      <alignment horizontal="center" vertical="center"/>
    </xf>
    <xf numFmtId="0" fontId="24" fillId="8" borderId="17" xfId="0" applyFont="1" applyFill="1" applyBorder="1" applyAlignment="1">
      <alignment vertical="center"/>
    </xf>
    <xf numFmtId="0" fontId="24" fillId="8" borderId="1" xfId="0" applyFont="1" applyFill="1" applyBorder="1" applyAlignment="1">
      <alignment vertical="center"/>
    </xf>
    <xf numFmtId="10" fontId="24" fillId="8" borderId="1" xfId="3" applyNumberFormat="1" applyFont="1" applyFill="1" applyBorder="1" applyAlignment="1">
      <alignment horizontal="center" vertical="center"/>
    </xf>
    <xf numFmtId="10" fontId="24" fillId="8" borderId="23" xfId="3" applyNumberFormat="1" applyFont="1" applyFill="1" applyBorder="1" applyAlignment="1">
      <alignment horizontal="center" vertical="center"/>
    </xf>
    <xf numFmtId="10" fontId="24" fillId="0" borderId="1" xfId="3" applyNumberFormat="1" applyFont="1" applyBorder="1" applyAlignment="1">
      <alignment horizontal="center" vertical="center"/>
    </xf>
    <xf numFmtId="10" fontId="24" fillId="0" borderId="23" xfId="3" applyNumberFormat="1" applyFont="1" applyBorder="1" applyAlignment="1">
      <alignment horizontal="center" vertical="center"/>
    </xf>
    <xf numFmtId="10" fontId="24" fillId="10" borderId="20" xfId="3" applyNumberFormat="1" applyFont="1" applyFill="1" applyBorder="1" applyAlignment="1">
      <alignment horizontal="center" vertical="center"/>
    </xf>
    <xf numFmtId="10" fontId="24" fillId="10" borderId="21" xfId="3" applyNumberFormat="1" applyFont="1" applyFill="1" applyBorder="1" applyAlignment="1">
      <alignment horizontal="center" vertical="center" wrapText="1"/>
    </xf>
    <xf numFmtId="2" fontId="14" fillId="5" borderId="38" xfId="0" applyNumberFormat="1" applyFont="1" applyFill="1" applyBorder="1" applyAlignment="1">
      <alignment vertical="center"/>
    </xf>
    <xf numFmtId="10" fontId="0" fillId="0" borderId="0" xfId="3" applyNumberFormat="1" applyFont="1"/>
    <xf numFmtId="10" fontId="0" fillId="0" borderId="0" xfId="0" applyNumberFormat="1"/>
    <xf numFmtId="10" fontId="0" fillId="0" borderId="0" xfId="3" applyNumberFormat="1" applyFont="1" applyAlignment="1">
      <alignment horizontal="center" vertical="center"/>
    </xf>
    <xf numFmtId="0" fontId="29" fillId="9" borderId="0" xfId="8" applyFont="1" applyFill="1" applyAlignment="1">
      <alignment vertical="center"/>
    </xf>
    <xf numFmtId="0" fontId="29" fillId="0" borderId="0" xfId="0" applyFont="1" applyAlignment="1">
      <alignment vertical="top" wrapText="1"/>
    </xf>
    <xf numFmtId="0" fontId="30" fillId="0" borderId="1" xfId="0" applyFont="1" applyBorder="1" applyAlignment="1" applyProtection="1">
      <alignment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2" borderId="22" xfId="0" applyFont="1" applyFill="1" applyBorder="1" applyAlignment="1" applyProtection="1">
      <alignment vertical="center"/>
      <protection locked="0"/>
    </xf>
    <xf numFmtId="0" fontId="15" fillId="2" borderId="22" xfId="0" applyFont="1" applyFill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10" fontId="15" fillId="2" borderId="22" xfId="9" applyNumberFormat="1" applyFont="1" applyFill="1" applyBorder="1" applyAlignment="1" applyProtection="1">
      <alignment vertical="center"/>
      <protection locked="0"/>
    </xf>
    <xf numFmtId="0" fontId="15" fillId="11" borderId="2" xfId="0" applyFont="1" applyFill="1" applyBorder="1" applyAlignment="1" applyProtection="1">
      <alignment vertical="center"/>
      <protection locked="0"/>
    </xf>
    <xf numFmtId="0" fontId="30" fillId="11" borderId="3" xfId="0" applyFont="1" applyFill="1" applyBorder="1" applyAlignment="1" applyProtection="1">
      <alignment horizontal="center" vertical="center"/>
      <protection locked="0"/>
    </xf>
    <xf numFmtId="0" fontId="30" fillId="11" borderId="4" xfId="0" applyFont="1" applyFill="1" applyBorder="1" applyAlignment="1" applyProtection="1">
      <alignment horizontal="center" vertical="center"/>
      <protection locked="0"/>
    </xf>
    <xf numFmtId="10" fontId="30" fillId="11" borderId="4" xfId="9" applyNumberFormat="1" applyFont="1" applyFill="1" applyBorder="1" applyAlignment="1">
      <alignment horizontal="right" vertical="center"/>
    </xf>
    <xf numFmtId="0" fontId="15" fillId="0" borderId="56" xfId="0" applyFont="1" applyBorder="1" applyAlignment="1" applyProtection="1">
      <alignment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57" xfId="0" applyFont="1" applyBorder="1" applyAlignment="1" applyProtection="1">
      <alignment vertical="center"/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30" fillId="2" borderId="53" xfId="0" applyFont="1" applyFill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vertical="center"/>
      <protection locked="0"/>
    </xf>
    <xf numFmtId="0" fontId="30" fillId="2" borderId="22" xfId="0" applyFont="1" applyFill="1" applyBorder="1" applyAlignment="1" applyProtection="1">
      <alignment horizontal="center" vertical="center"/>
      <protection locked="0"/>
    </xf>
    <xf numFmtId="0" fontId="30" fillId="0" borderId="53" xfId="0" applyFont="1" applyBorder="1" applyAlignment="1" applyProtection="1">
      <alignment vertical="center"/>
      <protection locked="0"/>
    </xf>
    <xf numFmtId="10" fontId="15" fillId="0" borderId="22" xfId="9" applyNumberFormat="1" applyFont="1" applyBorder="1" applyAlignment="1">
      <alignment vertical="center"/>
    </xf>
    <xf numFmtId="0" fontId="30" fillId="0" borderId="25" xfId="0" applyFont="1" applyBorder="1" applyAlignment="1" applyProtection="1">
      <alignment horizontal="center" vertical="center"/>
      <protection locked="0"/>
    </xf>
    <xf numFmtId="10" fontId="15" fillId="0" borderId="57" xfId="9" applyNumberFormat="1" applyFont="1" applyBorder="1" applyAlignment="1">
      <alignment vertical="center"/>
    </xf>
    <xf numFmtId="0" fontId="30" fillId="11" borderId="3" xfId="0" applyFont="1" applyFill="1" applyBorder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10" fontId="30" fillId="0" borderId="57" xfId="9" applyNumberFormat="1" applyFont="1" applyBorder="1" applyAlignment="1">
      <alignment horizontal="right" vertical="center"/>
    </xf>
    <xf numFmtId="0" fontId="15" fillId="5" borderId="22" xfId="0" applyFont="1" applyFill="1" applyBorder="1" applyAlignment="1" applyProtection="1">
      <alignment vertical="center"/>
      <protection locked="0"/>
    </xf>
    <xf numFmtId="10" fontId="15" fillId="5" borderId="22" xfId="9" applyNumberFormat="1" applyFont="1" applyFill="1" applyBorder="1" applyAlignment="1">
      <alignment vertical="center"/>
    </xf>
    <xf numFmtId="44" fontId="3" fillId="0" borderId="1" xfId="2" applyFont="1" applyBorder="1" applyAlignment="1">
      <alignment horizontal="center"/>
    </xf>
    <xf numFmtId="44" fontId="0" fillId="0" borderId="0" xfId="2" applyFont="1"/>
    <xf numFmtId="44" fontId="0" fillId="0" borderId="0" xfId="0" applyNumberFormat="1"/>
    <xf numFmtId="43" fontId="4" fillId="0" borderId="4" xfId="1" applyFont="1" applyFill="1" applyBorder="1" applyAlignment="1">
      <alignment horizontal="center"/>
    </xf>
    <xf numFmtId="43" fontId="26" fillId="0" borderId="0" xfId="0" applyNumberFormat="1" applyFont="1"/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32" fillId="0" borderId="60" xfId="0" applyFont="1" applyBorder="1" applyAlignment="1">
      <alignment vertical="center"/>
    </xf>
    <xf numFmtId="0" fontId="33" fillId="0" borderId="63" xfId="0" applyFont="1" applyBorder="1" applyAlignment="1">
      <alignment vertical="center"/>
    </xf>
    <xf numFmtId="0" fontId="32" fillId="0" borderId="64" xfId="0" applyFont="1" applyBorder="1" applyAlignment="1">
      <alignment vertical="center"/>
    </xf>
    <xf numFmtId="0" fontId="0" fillId="0" borderId="64" xfId="0" applyBorder="1" applyAlignment="1">
      <alignment vertical="center"/>
    </xf>
    <xf numFmtId="0" fontId="32" fillId="0" borderId="65" xfId="0" applyFont="1" applyBorder="1" applyAlignment="1">
      <alignment vertical="center"/>
    </xf>
    <xf numFmtId="0" fontId="33" fillId="0" borderId="67" xfId="0" applyFont="1" applyBorder="1" applyAlignment="1">
      <alignment horizontal="center" vertical="center" wrapText="1"/>
    </xf>
    <xf numFmtId="0" fontId="33" fillId="12" borderId="66" xfId="0" applyFont="1" applyFill="1" applyBorder="1" applyAlignment="1">
      <alignment vertical="center" wrapText="1"/>
    </xf>
    <xf numFmtId="168" fontId="35" fillId="0" borderId="69" xfId="10" applyFont="1" applyBorder="1" applyAlignment="1">
      <alignment horizontal="left"/>
    </xf>
    <xf numFmtId="168" fontId="18" fillId="0" borderId="70" xfId="10" applyFont="1" applyBorder="1"/>
    <xf numFmtId="168" fontId="18" fillId="0" borderId="71" xfId="10" applyFont="1" applyBorder="1"/>
    <xf numFmtId="168" fontId="18" fillId="0" borderId="56" xfId="10" applyFont="1" applyBorder="1" applyAlignment="1">
      <alignment horizontal="left"/>
    </xf>
    <xf numFmtId="168" fontId="18" fillId="0" borderId="0" xfId="10" applyFont="1"/>
    <xf numFmtId="4" fontId="18" fillId="0" borderId="0" xfId="10" applyNumberFormat="1" applyFont="1"/>
    <xf numFmtId="168" fontId="18" fillId="0" borderId="0" xfId="10" applyFont="1" applyAlignment="1">
      <alignment horizontal="left"/>
    </xf>
    <xf numFmtId="168" fontId="18" fillId="0" borderId="57" xfId="10" applyFont="1" applyBorder="1"/>
    <xf numFmtId="168" fontId="18" fillId="0" borderId="57" xfId="10" applyFont="1" applyBorder="1" applyAlignment="1">
      <alignment horizontal="left"/>
    </xf>
    <xf numFmtId="168" fontId="18" fillId="0" borderId="49" xfId="10" applyFont="1" applyBorder="1"/>
    <xf numFmtId="168" fontId="18" fillId="0" borderId="50" xfId="10" applyFont="1" applyBorder="1"/>
    <xf numFmtId="168" fontId="18" fillId="0" borderId="50" xfId="10" applyFont="1" applyBorder="1" applyAlignment="1">
      <alignment horizontal="left"/>
    </xf>
    <xf numFmtId="170" fontId="18" fillId="0" borderId="72" xfId="11" applyNumberFormat="1" applyFont="1" applyFill="1" applyBorder="1" applyProtection="1"/>
    <xf numFmtId="168" fontId="35" fillId="0" borderId="56" xfId="10" applyFont="1" applyBorder="1" applyAlignment="1">
      <alignment horizontal="left"/>
    </xf>
    <xf numFmtId="168" fontId="18" fillId="0" borderId="69" xfId="10" applyFont="1" applyBorder="1"/>
    <xf numFmtId="39" fontId="18" fillId="0" borderId="71" xfId="10" applyNumberFormat="1" applyFont="1" applyBorder="1"/>
    <xf numFmtId="168" fontId="18" fillId="0" borderId="56" xfId="10" applyFont="1" applyBorder="1"/>
    <xf numFmtId="39" fontId="18" fillId="0" borderId="57" xfId="10" applyNumberFormat="1" applyFont="1" applyBorder="1"/>
    <xf numFmtId="168" fontId="18" fillId="0" borderId="56" xfId="10" quotePrefix="1" applyFont="1" applyBorder="1" applyAlignment="1">
      <alignment horizontal="left"/>
    </xf>
    <xf numFmtId="168" fontId="18" fillId="0" borderId="0" xfId="10" applyFont="1" applyAlignment="1">
      <alignment horizontal="center"/>
    </xf>
    <xf numFmtId="39" fontId="18" fillId="0" borderId="57" xfId="10" applyNumberFormat="1" applyFont="1" applyBorder="1" applyAlignment="1">
      <alignment horizontal="right"/>
    </xf>
    <xf numFmtId="168" fontId="18" fillId="0" borderId="56" xfId="10" applyFont="1" applyBorder="1" applyAlignment="1">
      <alignment horizontal="fill"/>
    </xf>
    <xf numFmtId="39" fontId="18" fillId="0" borderId="57" xfId="10" applyNumberFormat="1" applyFont="1" applyBorder="1" applyAlignment="1">
      <alignment horizontal="fill"/>
    </xf>
    <xf numFmtId="168" fontId="35" fillId="0" borderId="2" xfId="10" applyFont="1" applyBorder="1" applyAlignment="1">
      <alignment horizontal="left" vertical="center"/>
    </xf>
    <xf numFmtId="168" fontId="18" fillId="0" borderId="3" xfId="10" applyFont="1" applyBorder="1" applyAlignment="1">
      <alignment vertical="center"/>
    </xf>
    <xf numFmtId="168" fontId="18" fillId="0" borderId="2" xfId="10" applyFont="1" applyBorder="1" applyAlignment="1">
      <alignment vertical="center"/>
    </xf>
    <xf numFmtId="39" fontId="35" fillId="0" borderId="4" xfId="10" applyNumberFormat="1" applyFont="1" applyBorder="1" applyAlignment="1">
      <alignment vertical="center"/>
    </xf>
    <xf numFmtId="171" fontId="18" fillId="0" borderId="0" xfId="11" applyNumberFormat="1" applyFont="1" applyFill="1" applyBorder="1"/>
    <xf numFmtId="169" fontId="18" fillId="0" borderId="0" xfId="11" applyFont="1" applyFill="1" applyBorder="1"/>
    <xf numFmtId="169" fontId="18" fillId="0" borderId="0" xfId="11" applyFont="1" applyFill="1" applyBorder="1" applyProtection="1"/>
    <xf numFmtId="169" fontId="18" fillId="0" borderId="0" xfId="11" applyFont="1" applyFill="1" applyBorder="1" applyAlignment="1">
      <alignment horizontal="left"/>
    </xf>
    <xf numFmtId="169" fontId="18" fillId="0" borderId="0" xfId="11" applyFont="1" applyFill="1" applyBorder="1" applyAlignment="1">
      <alignment horizontal="right"/>
    </xf>
    <xf numFmtId="172" fontId="18" fillId="0" borderId="0" xfId="10" applyNumberFormat="1" applyFont="1"/>
    <xf numFmtId="168" fontId="35" fillId="0" borderId="2" xfId="10" applyFont="1" applyBorder="1" applyAlignment="1">
      <alignment horizontal="left"/>
    </xf>
    <xf numFmtId="168" fontId="18" fillId="0" borderId="3" xfId="10" applyFont="1" applyBorder="1"/>
    <xf numFmtId="168" fontId="18" fillId="0" borderId="2" xfId="10" applyFont="1" applyBorder="1"/>
    <xf numFmtId="39" fontId="18" fillId="0" borderId="4" xfId="10" applyNumberFormat="1" applyFont="1" applyBorder="1"/>
    <xf numFmtId="168" fontId="35" fillId="0" borderId="49" xfId="10" applyFont="1" applyBorder="1" applyAlignment="1">
      <alignment horizontal="left"/>
    </xf>
    <xf numFmtId="39" fontId="35" fillId="0" borderId="72" xfId="10" applyNumberFormat="1" applyFont="1" applyBorder="1"/>
    <xf numFmtId="10" fontId="18" fillId="0" borderId="50" xfId="9" applyNumberFormat="1" applyFont="1" applyFill="1" applyBorder="1" applyAlignment="1" applyProtection="1">
      <alignment horizontal="left"/>
    </xf>
    <xf numFmtId="39" fontId="18" fillId="0" borderId="72" xfId="10" applyNumberFormat="1" applyFont="1" applyBorder="1"/>
    <xf numFmtId="39" fontId="35" fillId="5" borderId="4" xfId="10" applyNumberFormat="1" applyFont="1" applyFill="1" applyBorder="1"/>
    <xf numFmtId="39" fontId="35" fillId="0" borderId="4" xfId="10" applyNumberFormat="1" applyFont="1" applyBorder="1"/>
    <xf numFmtId="4" fontId="37" fillId="0" borderId="0" xfId="10" applyNumberFormat="1" applyFont="1"/>
    <xf numFmtId="168" fontId="37" fillId="0" borderId="57" xfId="10" applyFont="1" applyBorder="1"/>
    <xf numFmtId="168" fontId="37" fillId="0" borderId="57" xfId="10" applyFont="1" applyBorder="1" applyAlignment="1">
      <alignment horizontal="left"/>
    </xf>
    <xf numFmtId="170" fontId="37" fillId="0" borderId="72" xfId="11" applyNumberFormat="1" applyFont="1" applyFill="1" applyBorder="1" applyProtection="1"/>
    <xf numFmtId="20" fontId="0" fillId="0" borderId="0" xfId="0" applyNumberFormat="1"/>
    <xf numFmtId="46" fontId="0" fillId="0" borderId="0" xfId="0" applyNumberFormat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44" fontId="3" fillId="2" borderId="1" xfId="2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13" borderId="0" xfId="0" applyFont="1" applyFill="1"/>
    <xf numFmtId="0" fontId="31" fillId="13" borderId="0" xfId="0" applyFont="1" applyFill="1" applyAlignment="1">
      <alignment horizontal="center" vertical="center"/>
    </xf>
    <xf numFmtId="0" fontId="4" fillId="13" borderId="2" xfId="0" applyFont="1" applyFill="1" applyBorder="1"/>
    <xf numFmtId="0" fontId="4" fillId="13" borderId="3" xfId="0" applyFont="1" applyFill="1" applyBorder="1"/>
    <xf numFmtId="0" fontId="4" fillId="13" borderId="1" xfId="0" applyFont="1" applyFill="1" applyBorder="1" applyAlignment="1">
      <alignment horizontal="center" vertical="center" wrapText="1"/>
    </xf>
    <xf numFmtId="44" fontId="4" fillId="14" borderId="1" xfId="2" applyFont="1" applyFill="1" applyBorder="1" applyAlignment="1">
      <alignment horizontal="center"/>
    </xf>
    <xf numFmtId="0" fontId="2" fillId="13" borderId="6" xfId="0" applyFont="1" applyFill="1" applyBorder="1" applyAlignment="1">
      <alignment horizontal="center" vertical="center"/>
    </xf>
    <xf numFmtId="0" fontId="2" fillId="13" borderId="6" xfId="0" applyFont="1" applyFill="1" applyBorder="1"/>
    <xf numFmtId="0" fontId="2" fillId="13" borderId="7" xfId="0" applyFont="1" applyFill="1" applyBorder="1"/>
    <xf numFmtId="7" fontId="2" fillId="13" borderId="7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7" fontId="0" fillId="0" borderId="0" xfId="2" applyNumberFormat="1" applyFont="1"/>
    <xf numFmtId="44" fontId="2" fillId="0" borderId="0" xfId="0" applyNumberFormat="1" applyFont="1"/>
    <xf numFmtId="0" fontId="4" fillId="15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8" fontId="0" fillId="0" borderId="0" xfId="2" applyNumberFormat="1" applyFont="1"/>
    <xf numFmtId="8" fontId="0" fillId="0" borderId="0" xfId="0" applyNumberFormat="1"/>
    <xf numFmtId="44" fontId="3" fillId="14" borderId="1" xfId="2" applyFont="1" applyFill="1" applyBorder="1" applyAlignment="1">
      <alignment horizontal="center"/>
    </xf>
    <xf numFmtId="0" fontId="40" fillId="13" borderId="13" xfId="0" applyFont="1" applyFill="1" applyBorder="1" applyAlignment="1">
      <alignment horizontal="center" vertical="center"/>
    </xf>
    <xf numFmtId="0" fontId="40" fillId="13" borderId="73" xfId="0" applyFont="1" applyFill="1" applyBorder="1" applyAlignment="1">
      <alignment horizontal="center" vertical="center"/>
    </xf>
    <xf numFmtId="0" fontId="40" fillId="13" borderId="76" xfId="0" applyFont="1" applyFill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25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/>
    </xf>
    <xf numFmtId="44" fontId="39" fillId="0" borderId="25" xfId="2" applyFont="1" applyBorder="1" applyAlignment="1">
      <alignment horizontal="center" vertical="center"/>
    </xf>
    <xf numFmtId="44" fontId="39" fillId="0" borderId="26" xfId="2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44" fontId="39" fillId="2" borderId="25" xfId="2" applyFont="1" applyFill="1" applyBorder="1" applyAlignment="1">
      <alignment horizontal="center" vertical="center"/>
    </xf>
    <xf numFmtId="44" fontId="38" fillId="0" borderId="22" xfId="2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53" xfId="0" applyFont="1" applyBorder="1" applyAlignment="1">
      <alignment horizontal="left" vertical="center" wrapText="1"/>
    </xf>
    <xf numFmtId="0" fontId="41" fillId="0" borderId="53" xfId="0" applyFont="1" applyBorder="1" applyAlignment="1">
      <alignment horizontal="center" vertical="center" wrapText="1"/>
    </xf>
    <xf numFmtId="0" fontId="41" fillId="2" borderId="53" xfId="0" applyFont="1" applyFill="1" applyBorder="1" applyAlignment="1">
      <alignment horizontal="center" vertical="center"/>
    </xf>
    <xf numFmtId="0" fontId="40" fillId="13" borderId="73" xfId="0" applyFont="1" applyFill="1" applyBorder="1" applyAlignment="1">
      <alignment horizontal="center"/>
    </xf>
    <xf numFmtId="44" fontId="40" fillId="2" borderId="73" xfId="2" applyFont="1" applyFill="1" applyBorder="1" applyAlignment="1">
      <alignment horizontal="center" vertical="center"/>
    </xf>
    <xf numFmtId="44" fontId="40" fillId="13" borderId="73" xfId="0" applyNumberFormat="1" applyFont="1" applyFill="1" applyBorder="1" applyAlignment="1">
      <alignment horizontal="center" vertical="center"/>
    </xf>
    <xf numFmtId="0" fontId="40" fillId="13" borderId="6" xfId="0" applyFont="1" applyFill="1" applyBorder="1" applyAlignment="1">
      <alignment horizontal="center" vertical="center"/>
    </xf>
    <xf numFmtId="7" fontId="40" fillId="2" borderId="73" xfId="0" applyNumberFormat="1" applyFont="1" applyFill="1" applyBorder="1" applyAlignment="1">
      <alignment horizontal="center" vertical="center"/>
    </xf>
    <xf numFmtId="44" fontId="0" fillId="0" borderId="0" xfId="2" applyFont="1" applyAlignment="1">
      <alignment horizontal="center" vertical="center"/>
    </xf>
    <xf numFmtId="4" fontId="0" fillId="0" borderId="0" xfId="0" applyNumberFormat="1"/>
    <xf numFmtId="0" fontId="27" fillId="0" borderId="5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30" fillId="11" borderId="2" xfId="0" applyNumberFormat="1" applyFont="1" applyFill="1" applyBorder="1" applyAlignment="1">
      <alignment horizontal="center" vertical="center"/>
    </xf>
    <xf numFmtId="49" fontId="30" fillId="11" borderId="3" xfId="0" applyNumberFormat="1" applyFont="1" applyFill="1" applyBorder="1" applyAlignment="1">
      <alignment horizontal="center" vertical="center"/>
    </xf>
    <xf numFmtId="49" fontId="30" fillId="11" borderId="4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7" borderId="19" xfId="0" applyFont="1" applyFill="1" applyBorder="1" applyAlignment="1">
      <alignment horizontal="left" vertical="center"/>
    </xf>
    <xf numFmtId="0" fontId="2" fillId="7" borderId="20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0" fillId="7" borderId="27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167" fontId="7" fillId="0" borderId="20" xfId="0" applyNumberFormat="1" applyFont="1" applyBorder="1" applyAlignment="1">
      <alignment horizontal="center"/>
    </xf>
    <xf numFmtId="167" fontId="7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7" fillId="0" borderId="2" xfId="2" applyNumberFormat="1" applyFont="1" applyBorder="1" applyAlignment="1" applyProtection="1">
      <alignment horizontal="center" wrapText="1"/>
    </xf>
    <xf numFmtId="44" fontId="7" fillId="0" borderId="18" xfId="2" applyFont="1" applyBorder="1" applyAlignment="1" applyProtection="1">
      <alignment horizont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8" fillId="13" borderId="5" xfId="0" applyFont="1" applyFill="1" applyBorder="1" applyAlignment="1">
      <alignment horizontal="center" vertical="center"/>
    </xf>
    <xf numFmtId="0" fontId="38" fillId="13" borderId="6" xfId="0" applyFont="1" applyFill="1" applyBorder="1" applyAlignment="1">
      <alignment horizontal="center" vertical="center"/>
    </xf>
    <xf numFmtId="0" fontId="38" fillId="13" borderId="7" xfId="0" applyFont="1" applyFill="1" applyBorder="1" applyAlignment="1">
      <alignment horizontal="center" vertical="center"/>
    </xf>
    <xf numFmtId="0" fontId="40" fillId="13" borderId="74" xfId="0" applyFont="1" applyFill="1" applyBorder="1" applyAlignment="1">
      <alignment horizontal="center" vertical="center"/>
    </xf>
    <xf numFmtId="0" fontId="40" fillId="13" borderId="7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9" fillId="0" borderId="32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33" xfId="0" applyFont="1" applyBorder="1" applyAlignment="1">
      <alignment horizontal="center"/>
    </xf>
    <xf numFmtId="44" fontId="38" fillId="0" borderId="22" xfId="2" applyFont="1" applyBorder="1" applyAlignment="1">
      <alignment horizontal="center" vertical="center"/>
    </xf>
    <xf numFmtId="44" fontId="38" fillId="0" borderId="25" xfId="2" applyFont="1" applyBorder="1" applyAlignment="1">
      <alignment horizontal="center" vertical="center"/>
    </xf>
    <xf numFmtId="44" fontId="38" fillId="0" borderId="53" xfId="2" applyFont="1" applyBorder="1" applyAlignment="1">
      <alignment horizontal="center" vertical="center"/>
    </xf>
    <xf numFmtId="0" fontId="40" fillId="13" borderId="5" xfId="0" applyFont="1" applyFill="1" applyBorder="1" applyAlignment="1">
      <alignment horizontal="center" vertical="center"/>
    </xf>
    <xf numFmtId="0" fontId="40" fillId="13" borderId="6" xfId="0" applyFont="1" applyFill="1" applyBorder="1" applyAlignment="1">
      <alignment horizontal="center" vertical="center"/>
    </xf>
    <xf numFmtId="0" fontId="40" fillId="13" borderId="7" xfId="0" applyFont="1" applyFill="1" applyBorder="1" applyAlignment="1">
      <alignment horizontal="center" vertical="center"/>
    </xf>
    <xf numFmtId="0" fontId="40" fillId="13" borderId="74" xfId="0" applyFont="1" applyFill="1" applyBorder="1" applyAlignment="1">
      <alignment horizontal="center" vertical="center" wrapText="1"/>
    </xf>
    <xf numFmtId="0" fontId="40" fillId="13" borderId="75" xfId="0" applyFont="1" applyFill="1" applyBorder="1" applyAlignment="1">
      <alignment horizontal="center" vertical="center" wrapText="1"/>
    </xf>
    <xf numFmtId="44" fontId="38" fillId="0" borderId="77" xfId="2" applyFont="1" applyBorder="1" applyAlignment="1">
      <alignment horizontal="center" vertical="center"/>
    </xf>
    <xf numFmtId="0" fontId="40" fillId="13" borderId="5" xfId="0" applyFont="1" applyFill="1" applyBorder="1" applyAlignment="1">
      <alignment horizontal="right" vertical="center"/>
    </xf>
    <xf numFmtId="0" fontId="40" fillId="13" borderId="6" xfId="0" applyFont="1" applyFill="1" applyBorder="1" applyAlignment="1">
      <alignment horizontal="right" vertical="center"/>
    </xf>
    <xf numFmtId="0" fontId="40" fillId="13" borderId="5" xfId="0" applyFont="1" applyFill="1" applyBorder="1" applyAlignment="1">
      <alignment horizontal="center"/>
    </xf>
    <xf numFmtId="0" fontId="40" fillId="13" borderId="6" xfId="0" applyFont="1" applyFill="1" applyBorder="1" applyAlignment="1">
      <alignment horizontal="center"/>
    </xf>
    <xf numFmtId="0" fontId="40" fillId="13" borderId="7" xfId="0" applyFont="1" applyFill="1" applyBorder="1" applyAlignment="1">
      <alignment horizontal="center"/>
    </xf>
    <xf numFmtId="0" fontId="40" fillId="13" borderId="6" xfId="0" applyFont="1" applyFill="1" applyBorder="1" applyAlignment="1">
      <alignment horizontal="left" vertical="center"/>
    </xf>
    <xf numFmtId="0" fontId="40" fillId="13" borderId="7" xfId="0" applyFont="1" applyFill="1" applyBorder="1" applyAlignment="1">
      <alignment horizontal="left" vertical="center"/>
    </xf>
    <xf numFmtId="0" fontId="2" fillId="13" borderId="5" xfId="0" applyFont="1" applyFill="1" applyBorder="1" applyAlignment="1">
      <alignment horizontal="right"/>
    </xf>
    <xf numFmtId="0" fontId="2" fillId="13" borderId="6" xfId="0" applyFont="1" applyFill="1" applyBorder="1" applyAlignment="1">
      <alignment horizontal="right"/>
    </xf>
    <xf numFmtId="0" fontId="4" fillId="15" borderId="1" xfId="0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13" borderId="2" xfId="0" applyFont="1" applyFill="1" applyBorder="1" applyAlignment="1">
      <alignment horizontal="left"/>
    </xf>
    <xf numFmtId="0" fontId="4" fillId="13" borderId="3" xfId="0" applyFont="1" applyFill="1" applyBorder="1" applyAlignment="1">
      <alignment horizontal="left"/>
    </xf>
    <xf numFmtId="0" fontId="4" fillId="15" borderId="2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15" borderId="2" xfId="0" applyFont="1" applyFill="1" applyBorder="1" applyAlignment="1">
      <alignment horizontal="left"/>
    </xf>
    <xf numFmtId="0" fontId="4" fillId="15" borderId="3" xfId="0" applyFont="1" applyFill="1" applyBorder="1" applyAlignment="1">
      <alignment horizontal="left"/>
    </xf>
    <xf numFmtId="0" fontId="4" fillId="15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1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13" borderId="4" xfId="0" applyFont="1" applyFill="1" applyBorder="1" applyAlignment="1">
      <alignment horizontal="left"/>
    </xf>
    <xf numFmtId="0" fontId="31" fillId="13" borderId="0" xfId="0" applyFont="1" applyFill="1" applyAlignment="1">
      <alignment horizontal="center" vertical="center"/>
    </xf>
    <xf numFmtId="0" fontId="4" fillId="15" borderId="2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0" fontId="4" fillId="13" borderId="4" xfId="0" applyFont="1" applyFill="1" applyBorder="1" applyAlignment="1">
      <alignment horizontal="center"/>
    </xf>
    <xf numFmtId="0" fontId="33" fillId="12" borderId="67" xfId="0" applyFont="1" applyFill="1" applyBorder="1" applyAlignment="1">
      <alignment horizontal="left" vertical="center" wrapText="1"/>
    </xf>
    <xf numFmtId="0" fontId="33" fillId="12" borderId="68" xfId="0" applyFont="1" applyFill="1" applyBorder="1" applyAlignment="1">
      <alignment horizontal="left" vertical="center" wrapText="1"/>
    </xf>
    <xf numFmtId="0" fontId="32" fillId="0" borderId="61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2" xfId="0" applyFont="1" applyBorder="1" applyAlignment="1">
      <alignment horizontal="left" vertical="center" wrapText="1"/>
    </xf>
    <xf numFmtId="0" fontId="33" fillId="12" borderId="66" xfId="0" applyFont="1" applyFill="1" applyBorder="1" applyAlignment="1">
      <alignment horizontal="center" vertical="center" wrapText="1"/>
    </xf>
    <xf numFmtId="0" fontId="33" fillId="12" borderId="67" xfId="0" applyFont="1" applyFill="1" applyBorder="1" applyAlignment="1">
      <alignment horizontal="center" vertical="center" wrapText="1"/>
    </xf>
    <xf numFmtId="0" fontId="33" fillId="12" borderId="68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7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10" fillId="8" borderId="34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right"/>
    </xf>
    <xf numFmtId="0" fontId="10" fillId="8" borderId="38" xfId="0" applyFont="1" applyFill="1" applyBorder="1" applyAlignment="1">
      <alignment horizontal="right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25" fillId="0" borderId="25" xfId="0" applyFont="1" applyBorder="1" applyAlignment="1">
      <alignment vertical="center"/>
    </xf>
    <xf numFmtId="0" fontId="16" fillId="9" borderId="8" xfId="4" applyFont="1" applyFill="1" applyBorder="1" applyAlignment="1">
      <alignment horizontal="center" vertical="center"/>
    </xf>
    <xf numFmtId="0" fontId="16" fillId="9" borderId="43" xfId="4" applyFont="1" applyFill="1" applyBorder="1" applyAlignment="1">
      <alignment horizontal="center" vertical="center"/>
    </xf>
    <xf numFmtId="0" fontId="16" fillId="9" borderId="11" xfId="4" applyFont="1" applyFill="1" applyBorder="1" applyAlignment="1">
      <alignment horizontal="center" vertical="center"/>
    </xf>
    <xf numFmtId="0" fontId="16" fillId="9" borderId="45" xfId="4" applyFont="1" applyFill="1" applyBorder="1" applyAlignment="1">
      <alignment horizontal="center" vertical="center"/>
    </xf>
    <xf numFmtId="0" fontId="17" fillId="9" borderId="44" xfId="5" applyFont="1" applyFill="1" applyBorder="1" applyAlignment="1">
      <alignment horizontal="left" vertical="center"/>
    </xf>
    <xf numFmtId="0" fontId="17" fillId="9" borderId="9" xfId="5" applyFont="1" applyFill="1" applyBorder="1" applyAlignment="1">
      <alignment horizontal="left" vertical="center"/>
    </xf>
    <xf numFmtId="0" fontId="17" fillId="9" borderId="10" xfId="5" applyFont="1" applyFill="1" applyBorder="1" applyAlignment="1">
      <alignment horizontal="left" vertical="center"/>
    </xf>
    <xf numFmtId="0" fontId="19" fillId="0" borderId="46" xfId="6" applyFont="1" applyBorder="1" applyAlignment="1">
      <alignment horizontal="center" vertical="center" wrapText="1"/>
    </xf>
    <xf numFmtId="0" fontId="19" fillId="0" borderId="12" xfId="6" applyFont="1" applyBorder="1" applyAlignment="1">
      <alignment horizontal="center" vertical="center" wrapText="1"/>
    </xf>
    <xf numFmtId="0" fontId="19" fillId="0" borderId="13" xfId="6" applyFont="1" applyBorder="1" applyAlignment="1">
      <alignment horizontal="center" vertical="center" wrapText="1"/>
    </xf>
    <xf numFmtId="0" fontId="17" fillId="9" borderId="44" xfId="6" applyFont="1" applyFill="1" applyBorder="1" applyAlignment="1">
      <alignment horizontal="center" vertical="top" wrapText="1"/>
    </xf>
    <xf numFmtId="0" fontId="17" fillId="9" borderId="9" xfId="6" applyFont="1" applyFill="1" applyBorder="1" applyAlignment="1">
      <alignment horizontal="center" vertical="top" wrapText="1"/>
    </xf>
    <xf numFmtId="0" fontId="17" fillId="9" borderId="10" xfId="6" applyFont="1" applyFill="1" applyBorder="1" applyAlignment="1">
      <alignment horizontal="center" vertical="top" wrapText="1"/>
    </xf>
    <xf numFmtId="0" fontId="17" fillId="9" borderId="49" xfId="6" applyFont="1" applyFill="1" applyBorder="1" applyAlignment="1">
      <alignment horizontal="center" vertical="top" wrapText="1"/>
    </xf>
    <xf numFmtId="0" fontId="17" fillId="9" borderId="50" xfId="6" applyFont="1" applyFill="1" applyBorder="1" applyAlignment="1">
      <alignment horizontal="center" vertical="top" wrapText="1"/>
    </xf>
    <xf numFmtId="0" fontId="17" fillId="9" borderId="51" xfId="6" applyFont="1" applyFill="1" applyBorder="1" applyAlignment="1">
      <alignment horizontal="center" vertical="top" wrapText="1"/>
    </xf>
    <xf numFmtId="0" fontId="22" fillId="10" borderId="53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4" fillId="0" borderId="53" xfId="0" applyFont="1" applyBorder="1" applyAlignment="1">
      <alignment horizontal="center" vertical="center"/>
    </xf>
    <xf numFmtId="0" fontId="25" fillId="0" borderId="25" xfId="0" applyFont="1" applyBorder="1" applyAlignment="1">
      <alignment horizontal="left" vertical="center"/>
    </xf>
    <xf numFmtId="0" fontId="24" fillId="10" borderId="19" xfId="0" applyFont="1" applyFill="1" applyBorder="1" applyAlignment="1">
      <alignment horizontal="center" vertical="center"/>
    </xf>
    <xf numFmtId="0" fontId="24" fillId="10" borderId="20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</cellXfs>
  <cellStyles count="12">
    <cellStyle name="Moeda" xfId="2" builtinId="4"/>
    <cellStyle name="Normal" xfId="0" builtinId="0"/>
    <cellStyle name="Normal 3" xfId="7" xr:uid="{00000000-0005-0000-0000-000002000000}"/>
    <cellStyle name="Normal 43" xfId="8" xr:uid="{00000000-0005-0000-0000-000003000000}"/>
    <cellStyle name="Normal_capa" xfId="4" xr:uid="{00000000-0005-0000-0000-000004000000}"/>
    <cellStyle name="Normal_Composição de Caminhão Munck" xfId="10" xr:uid="{00000000-0005-0000-0000-000005000000}"/>
    <cellStyle name="Normal_CPU_06_400_91_00750_00_SEE_parte02 2" xfId="6" xr:uid="{00000000-0005-0000-0000-000006000000}"/>
    <cellStyle name="Normal_LO2001 01_026 001 00" xfId="5" xr:uid="{00000000-0005-0000-0000-000007000000}"/>
    <cellStyle name="Porcentagem" xfId="3" builtinId="5"/>
    <cellStyle name="Porcentagem 2 2" xfId="9" xr:uid="{00000000-0005-0000-0000-000009000000}"/>
    <cellStyle name="Separador de milhares 2" xfId="11" xr:uid="{00000000-0005-0000-0000-00000A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40678</xdr:rowOff>
    </xdr:to>
    <xdr:sp macro="" textlink="">
      <xdr:nvSpPr>
        <xdr:cNvPr id="2" name="AutoShape 130" descr="Resultado de imagem para slogan prefeitura de sao luis">
          <a:extLst>
            <a:ext uri="{FF2B5EF4-FFF2-40B4-BE49-F238E27FC236}">
              <a16:creationId xmlns:a16="http://schemas.microsoft.com/office/drawing/2014/main" id="{1AFB96AC-6144-4655-8D92-2A337A80C8C5}"/>
            </a:ext>
          </a:extLst>
        </xdr:cNvPr>
        <xdr:cNvSpPr>
          <a:spLocks noChangeAspect="1" noChangeArrowheads="1"/>
        </xdr:cNvSpPr>
      </xdr:nvSpPr>
      <xdr:spPr bwMode="auto">
        <a:xfrm>
          <a:off x="6393180" y="914400"/>
          <a:ext cx="304800" cy="223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161604</xdr:rowOff>
    </xdr:to>
    <xdr:sp macro="" textlink="">
      <xdr:nvSpPr>
        <xdr:cNvPr id="3" name="AutoShape 130" descr="Resultado de imagem para slogan prefeitura de sao luis">
          <a:extLst>
            <a:ext uri="{FF2B5EF4-FFF2-40B4-BE49-F238E27FC236}">
              <a16:creationId xmlns:a16="http://schemas.microsoft.com/office/drawing/2014/main" id="{AB5029F8-9DD2-4EB9-B2CA-9BADC418C907}"/>
            </a:ext>
          </a:extLst>
        </xdr:cNvPr>
        <xdr:cNvSpPr>
          <a:spLocks noChangeAspect="1" noChangeArrowheads="1"/>
        </xdr:cNvSpPr>
      </xdr:nvSpPr>
      <xdr:spPr bwMode="auto">
        <a:xfrm>
          <a:off x="6393180" y="1143000"/>
          <a:ext cx="304800" cy="344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54442</xdr:rowOff>
    </xdr:to>
    <xdr:sp macro="" textlink="">
      <xdr:nvSpPr>
        <xdr:cNvPr id="4" name="AutoShape 130" descr="Resultado de imagem para slogan prefeitura de sao luis">
          <a:extLst>
            <a:ext uri="{FF2B5EF4-FFF2-40B4-BE49-F238E27FC236}">
              <a16:creationId xmlns:a16="http://schemas.microsoft.com/office/drawing/2014/main" id="{62EA26D6-AA75-443A-8E6B-50AFC77FAC41}"/>
            </a:ext>
          </a:extLst>
        </xdr:cNvPr>
        <xdr:cNvSpPr>
          <a:spLocks noChangeAspect="1" noChangeArrowheads="1"/>
        </xdr:cNvSpPr>
      </xdr:nvSpPr>
      <xdr:spPr bwMode="auto">
        <a:xfrm>
          <a:off x="6393180" y="1143000"/>
          <a:ext cx="304800" cy="23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161604</xdr:rowOff>
    </xdr:to>
    <xdr:sp macro="" textlink="">
      <xdr:nvSpPr>
        <xdr:cNvPr id="5" name="AutoShape 130" descr="Resultado de imagem para slogan prefeitura de sao luis">
          <a:extLst>
            <a:ext uri="{FF2B5EF4-FFF2-40B4-BE49-F238E27FC236}">
              <a16:creationId xmlns:a16="http://schemas.microsoft.com/office/drawing/2014/main" id="{CC849584-8D16-4CCE-A758-2F23E144A04D}"/>
            </a:ext>
          </a:extLst>
        </xdr:cNvPr>
        <xdr:cNvSpPr>
          <a:spLocks noChangeAspect="1" noChangeArrowheads="1"/>
        </xdr:cNvSpPr>
      </xdr:nvSpPr>
      <xdr:spPr bwMode="auto">
        <a:xfrm>
          <a:off x="6393180" y="1143000"/>
          <a:ext cx="304800" cy="344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54442</xdr:rowOff>
    </xdr:to>
    <xdr:sp macro="" textlink="">
      <xdr:nvSpPr>
        <xdr:cNvPr id="6" name="AutoShape 130" descr="Resultado de imagem para slogan prefeitura de sao luis">
          <a:extLst>
            <a:ext uri="{FF2B5EF4-FFF2-40B4-BE49-F238E27FC236}">
              <a16:creationId xmlns:a16="http://schemas.microsoft.com/office/drawing/2014/main" id="{CF7006E1-5474-4268-9D28-CF405FAC37DF}"/>
            </a:ext>
          </a:extLst>
        </xdr:cNvPr>
        <xdr:cNvSpPr>
          <a:spLocks noChangeAspect="1" noChangeArrowheads="1"/>
        </xdr:cNvSpPr>
      </xdr:nvSpPr>
      <xdr:spPr bwMode="auto">
        <a:xfrm>
          <a:off x="6393180" y="1143000"/>
          <a:ext cx="304800" cy="23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268941</xdr:colOff>
      <xdr:row>0</xdr:row>
      <xdr:rowOff>134471</xdr:rowOff>
    </xdr:from>
    <xdr:to>
      <xdr:col>1</xdr:col>
      <xdr:colOff>376518</xdr:colOff>
      <xdr:row>4</xdr:row>
      <xdr:rowOff>5379</xdr:rowOff>
    </xdr:to>
    <xdr:pic>
      <xdr:nvPicPr>
        <xdr:cNvPr id="7" name="image04.png" descr="logo_ancora_timbrado.png">
          <a:extLst>
            <a:ext uri="{FF2B5EF4-FFF2-40B4-BE49-F238E27FC236}">
              <a16:creationId xmlns:a16="http://schemas.microsoft.com/office/drawing/2014/main" id="{8428475B-B81F-4062-A894-410B87DA42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68941" y="500231"/>
          <a:ext cx="1250577" cy="602428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17</xdr:col>
      <xdr:colOff>175260</xdr:colOff>
      <xdr:row>65</xdr:row>
      <xdr:rowOff>7620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2F48697-61D0-42EB-A62F-BCF4871C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6320" y="1478280"/>
          <a:ext cx="7490460" cy="10530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</xdr:row>
      <xdr:rowOff>114300</xdr:rowOff>
    </xdr:from>
    <xdr:to>
      <xdr:col>2</xdr:col>
      <xdr:colOff>464820</xdr:colOff>
      <xdr:row>5</xdr:row>
      <xdr:rowOff>83820</xdr:rowOff>
    </xdr:to>
    <xdr:pic>
      <xdr:nvPicPr>
        <xdr:cNvPr id="2" name="image04.png" descr="logo_ancora_timbrado.png">
          <a:extLst>
            <a:ext uri="{FF2B5EF4-FFF2-40B4-BE49-F238E27FC236}">
              <a16:creationId xmlns:a16="http://schemas.microsoft.com/office/drawing/2014/main" id="{0B88DAFA-5BE1-4E6B-9995-7453FD88F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1440" y="289560"/>
          <a:ext cx="1562100" cy="70866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36049</xdr:colOff>
      <xdr:row>0</xdr:row>
      <xdr:rowOff>63012</xdr:rowOff>
    </xdr:from>
    <xdr:to>
      <xdr:col>2</xdr:col>
      <xdr:colOff>733</xdr:colOff>
      <xdr:row>3</xdr:row>
      <xdr:rowOff>58030</xdr:rowOff>
    </xdr:to>
    <xdr:pic>
      <xdr:nvPicPr>
        <xdr:cNvPr id="2" name="image04.png" descr="logo_ancora_timbrado.png">
          <a:extLst>
            <a:ext uri="{FF2B5EF4-FFF2-40B4-BE49-F238E27FC236}">
              <a16:creationId xmlns:a16="http://schemas.microsoft.com/office/drawing/2014/main" id="{9B75A6A4-328F-4B10-B5E3-4D8AE2FC09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049" y="63012"/>
          <a:ext cx="1442964" cy="59699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workbookViewId="0">
      <selection activeCell="H11" sqref="H11"/>
    </sheetView>
  </sheetViews>
  <sheetFormatPr defaultRowHeight="15"/>
  <cols>
    <col min="1" max="1" width="16.7109375" customWidth="1"/>
    <col min="2" max="2" width="9.85546875" customWidth="1"/>
    <col min="3" max="3" width="66.7109375" customWidth="1"/>
    <col min="4" max="4" width="16.5703125" customWidth="1"/>
  </cols>
  <sheetData>
    <row r="1" spans="1:4">
      <c r="B1" s="39"/>
      <c r="D1" s="148"/>
    </row>
    <row r="2" spans="1:4">
      <c r="B2" s="39"/>
      <c r="D2" s="148"/>
    </row>
    <row r="3" spans="1:4">
      <c r="B3" s="39"/>
      <c r="D3" s="148"/>
    </row>
    <row r="4" spans="1:4" ht="18.75">
      <c r="A4" s="297" t="s">
        <v>291</v>
      </c>
      <c r="B4" s="298"/>
      <c r="C4" s="298"/>
      <c r="D4" s="298"/>
    </row>
    <row r="5" spans="1:4">
      <c r="A5" s="149"/>
      <c r="B5" s="150"/>
      <c r="C5" s="150"/>
      <c r="D5" s="150"/>
    </row>
    <row r="6" spans="1:4" ht="15.75">
      <c r="A6" s="299" t="s">
        <v>292</v>
      </c>
      <c r="B6" s="300"/>
      <c r="C6" s="300"/>
      <c r="D6" s="301"/>
    </row>
    <row r="7" spans="1:4" ht="15.75">
      <c r="A7" s="151" t="s">
        <v>293</v>
      </c>
      <c r="B7" s="152" t="s">
        <v>78</v>
      </c>
      <c r="C7" s="153" t="s">
        <v>294</v>
      </c>
      <c r="D7" s="153"/>
    </row>
    <row r="8" spans="1:4" ht="15.75">
      <c r="A8" s="154"/>
      <c r="B8" s="155" t="s">
        <v>295</v>
      </c>
      <c r="C8" s="154" t="s">
        <v>296</v>
      </c>
      <c r="D8" s="156">
        <v>0.03</v>
      </c>
    </row>
    <row r="9" spans="1:4" ht="15.75">
      <c r="A9" s="154"/>
      <c r="B9" s="155" t="s">
        <v>297</v>
      </c>
      <c r="C9" s="154" t="s">
        <v>298</v>
      </c>
      <c r="D9" s="156">
        <v>8.0000000000000002E-3</v>
      </c>
    </row>
    <row r="10" spans="1:4" ht="15.75">
      <c r="A10" s="154"/>
      <c r="B10" s="155" t="s">
        <v>299</v>
      </c>
      <c r="C10" s="154" t="s">
        <v>300</v>
      </c>
      <c r="D10" s="156">
        <v>9.7000000000000003E-3</v>
      </c>
    </row>
    <row r="11" spans="1:4" ht="15.75">
      <c r="A11" s="154"/>
      <c r="B11" s="155" t="s">
        <v>301</v>
      </c>
      <c r="C11" s="154" t="s">
        <v>302</v>
      </c>
      <c r="D11" s="156"/>
    </row>
    <row r="12" spans="1:4" ht="15.75">
      <c r="A12" s="157"/>
      <c r="B12" s="158"/>
      <c r="C12" s="159" t="s">
        <v>303</v>
      </c>
      <c r="D12" s="160">
        <f>SUM(D8:D11)</f>
        <v>4.7699999999999999E-2</v>
      </c>
    </row>
    <row r="13" spans="1:4" ht="15.75">
      <c r="A13" s="161"/>
      <c r="B13" s="162"/>
      <c r="C13" s="163"/>
      <c r="D13" s="164"/>
    </row>
    <row r="14" spans="1:4" ht="15.75">
      <c r="A14" s="151" t="s">
        <v>293</v>
      </c>
      <c r="B14" s="165" t="s">
        <v>80</v>
      </c>
      <c r="C14" s="166" t="s">
        <v>304</v>
      </c>
      <c r="D14" s="166"/>
    </row>
    <row r="15" spans="1:4" ht="15.75">
      <c r="A15" s="167"/>
      <c r="B15" s="168" t="s">
        <v>305</v>
      </c>
      <c r="C15" s="154" t="s">
        <v>53</v>
      </c>
      <c r="D15" s="156">
        <v>0.04</v>
      </c>
    </row>
    <row r="16" spans="1:4" ht="15.75">
      <c r="A16" s="157"/>
      <c r="B16" s="158"/>
      <c r="C16" s="159" t="s">
        <v>306</v>
      </c>
      <c r="D16" s="160">
        <f>D15</f>
        <v>0.04</v>
      </c>
    </row>
    <row r="17" spans="1:4" ht="15.75">
      <c r="A17" s="161"/>
      <c r="B17" s="162"/>
      <c r="C17" s="163"/>
      <c r="D17" s="164"/>
    </row>
    <row r="18" spans="1:4" ht="15.75">
      <c r="A18" s="151" t="s">
        <v>293</v>
      </c>
      <c r="B18" s="152" t="s">
        <v>82</v>
      </c>
      <c r="C18" s="169" t="s">
        <v>307</v>
      </c>
      <c r="D18" s="169"/>
    </row>
    <row r="19" spans="1:4" ht="15.75">
      <c r="A19" s="167"/>
      <c r="B19" s="155" t="s">
        <v>308</v>
      </c>
      <c r="C19" s="176" t="s">
        <v>309</v>
      </c>
      <c r="D19" s="177">
        <v>6.3099999999999996E-3</v>
      </c>
    </row>
    <row r="20" spans="1:4" ht="15.75">
      <c r="A20" s="167"/>
      <c r="B20" s="155" t="s">
        <v>310</v>
      </c>
      <c r="C20" s="176" t="s">
        <v>311</v>
      </c>
      <c r="D20" s="177">
        <v>2.9144E-2</v>
      </c>
    </row>
    <row r="21" spans="1:4" ht="15.75">
      <c r="A21" s="167"/>
      <c r="B21" s="155" t="s">
        <v>312</v>
      </c>
      <c r="C21" s="167" t="s">
        <v>313</v>
      </c>
      <c r="D21" s="170">
        <v>0.05</v>
      </c>
    </row>
    <row r="22" spans="1:4" ht="15.75">
      <c r="A22" s="161"/>
      <c r="B22" s="171" t="s">
        <v>314</v>
      </c>
      <c r="C22" s="164" t="s">
        <v>315</v>
      </c>
      <c r="D22" s="172">
        <v>4.4999999999999998E-2</v>
      </c>
    </row>
    <row r="23" spans="1:4" ht="15.75">
      <c r="A23" s="157"/>
      <c r="B23" s="173"/>
      <c r="C23" s="159" t="s">
        <v>316</v>
      </c>
      <c r="D23" s="160">
        <f>SUM(D19:D22)</f>
        <v>0.13045400000000001</v>
      </c>
    </row>
    <row r="24" spans="1:4" ht="15.75">
      <c r="A24" s="161"/>
      <c r="B24" s="174"/>
      <c r="C24" s="162"/>
      <c r="D24" s="175"/>
    </row>
  </sheetData>
  <mergeCells count="2">
    <mergeCell ref="A4:D4"/>
    <mergeCell ref="A6:D6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78"/>
  <sheetViews>
    <sheetView view="pageBreakPreview" zoomScale="90" zoomScaleNormal="85" zoomScaleSheetLayoutView="90" workbookViewId="0">
      <pane xSplit="8" ySplit="4" topLeftCell="I15" activePane="bottomRight" state="frozen"/>
      <selection pane="topRight" activeCell="J1" sqref="J1"/>
      <selection pane="bottomLeft" activeCell="A6" sqref="A6"/>
      <selection pane="bottomRight" activeCell="H1" sqref="H1:H1048576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9" max="9" width="12.28515625" hidden="1" customWidth="1"/>
    <col min="10" max="10" width="10" hidden="1" customWidth="1"/>
    <col min="13" max="13" width="10.5703125" bestFit="1" customWidth="1"/>
    <col min="19" max="19" width="10.28515625" bestFit="1" customWidth="1"/>
  </cols>
  <sheetData>
    <row r="1" spans="1:20" hidden="1"/>
    <row r="2" spans="1:20" ht="27.6" hidden="1" customHeight="1">
      <c r="A2" s="247"/>
      <c r="B2" s="248" t="str">
        <f>'E.O. N'!B2</f>
        <v>CARGO</v>
      </c>
      <c r="C2" s="410" t="str">
        <f>GERAL!C10</f>
        <v>Controlador Operacional I</v>
      </c>
      <c r="D2" s="410"/>
      <c r="E2" s="410"/>
      <c r="F2" s="410"/>
      <c r="G2" s="410"/>
      <c r="H2" s="248"/>
    </row>
    <row r="3" spans="1:20" hidden="1">
      <c r="A3" s="1"/>
      <c r="B3" s="1"/>
      <c r="C3" s="1"/>
      <c r="D3" s="1"/>
      <c r="E3" s="1"/>
      <c r="F3" s="1"/>
      <c r="G3" s="1"/>
      <c r="H3" s="1"/>
    </row>
    <row r="4" spans="1:20" ht="30" customHeight="1">
      <c r="A4" s="381" t="s">
        <v>413</v>
      </c>
      <c r="B4" s="382"/>
      <c r="C4" s="382"/>
      <c r="D4" s="382"/>
      <c r="E4" s="382"/>
      <c r="F4" s="382"/>
      <c r="G4" s="382"/>
      <c r="H4" s="263" t="s">
        <v>409</v>
      </c>
    </row>
    <row r="5" spans="1:20" ht="2.25" hidden="1" customHeight="1">
      <c r="A5" s="262"/>
      <c r="B5" s="262"/>
      <c r="C5" s="262"/>
      <c r="D5" s="262"/>
      <c r="E5" s="262"/>
      <c r="F5" s="262"/>
      <c r="G5" s="262"/>
      <c r="H5" s="262"/>
    </row>
    <row r="6" spans="1:20">
      <c r="A6" s="398" t="s">
        <v>0</v>
      </c>
      <c r="B6" s="399"/>
      <c r="C6" s="399"/>
      <c r="D6" s="399"/>
      <c r="E6" s="399"/>
      <c r="F6" s="399"/>
      <c r="G6" s="399"/>
      <c r="H6" s="400"/>
    </row>
    <row r="7" spans="1:20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20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3069.45</v>
      </c>
      <c r="I8" s="79"/>
      <c r="J8" s="79"/>
      <c r="K8" s="79"/>
      <c r="M8" s="240"/>
      <c r="N8" s="240"/>
      <c r="O8" s="240"/>
    </row>
    <row r="9" spans="1:20">
      <c r="A9" s="246" t="s">
        <v>6</v>
      </c>
      <c r="B9" s="395" t="s">
        <v>393</v>
      </c>
      <c r="C9" s="396"/>
      <c r="D9" s="396"/>
      <c r="E9" s="396"/>
      <c r="F9" s="396"/>
      <c r="G9" s="397"/>
      <c r="H9" s="178">
        <v>435.3</v>
      </c>
      <c r="I9" s="79"/>
      <c r="J9" s="79"/>
      <c r="K9" s="182"/>
      <c r="M9" s="240"/>
      <c r="N9" s="240"/>
      <c r="O9" s="240"/>
    </row>
    <row r="10" spans="1:20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43.53</v>
      </c>
      <c r="I10" s="180"/>
      <c r="J10" s="79"/>
      <c r="M10" s="240"/>
      <c r="N10" s="240"/>
      <c r="O10" s="240"/>
    </row>
    <row r="11" spans="1:20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920.84</v>
      </c>
      <c r="I11" s="79"/>
      <c r="J11" s="79"/>
    </row>
    <row r="12" spans="1:20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  <c r="J12" s="79"/>
      <c r="K12" s="79"/>
      <c r="R12" s="241"/>
      <c r="T12" s="240"/>
    </row>
    <row r="13" spans="1:20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  <c r="J13" s="79"/>
      <c r="K13" s="79"/>
    </row>
    <row r="14" spans="1:20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I14" s="79"/>
      <c r="K14" s="79"/>
      <c r="R14" s="241"/>
      <c r="S14" s="241"/>
    </row>
    <row r="15" spans="1:20">
      <c r="A15" s="246" t="s">
        <v>334</v>
      </c>
      <c r="B15" s="404" t="s">
        <v>420</v>
      </c>
      <c r="C15" s="404"/>
      <c r="D15" s="404"/>
      <c r="E15" s="404"/>
      <c r="F15" s="404"/>
      <c r="G15" s="404"/>
      <c r="H15" s="178">
        <v>100.58</v>
      </c>
      <c r="I15" s="180"/>
      <c r="R15" s="241"/>
    </row>
    <row r="16" spans="1:20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4569.7</v>
      </c>
      <c r="I16" s="79"/>
      <c r="J16" s="79"/>
    </row>
    <row r="17" spans="1:10" ht="15" hidden="1" customHeight="1">
      <c r="A17" s="83"/>
      <c r="B17" s="4"/>
      <c r="C17" s="4"/>
      <c r="D17" s="4"/>
      <c r="E17" s="4"/>
      <c r="F17" s="4"/>
      <c r="G17" s="4"/>
      <c r="H17" s="82"/>
      <c r="I17" s="79"/>
      <c r="J17" s="79"/>
    </row>
    <row r="18" spans="1:10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10" ht="15" customHeight="1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10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68.55</v>
      </c>
      <c r="I20" s="2">
        <v>1.4999999999999999E-2</v>
      </c>
    </row>
    <row r="21" spans="1:10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913.94</v>
      </c>
      <c r="I21" s="2">
        <v>0</v>
      </c>
    </row>
    <row r="22" spans="1:10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45.7</v>
      </c>
      <c r="I22" s="2">
        <v>0.01</v>
      </c>
    </row>
    <row r="23" spans="1:10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204.78</v>
      </c>
      <c r="I23" s="2">
        <v>0.03</v>
      </c>
    </row>
    <row r="24" spans="1:10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365.58</v>
      </c>
      <c r="I24" s="2">
        <v>0.08</v>
      </c>
    </row>
    <row r="25" spans="1:10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9.14</v>
      </c>
      <c r="I25" s="2">
        <v>2E-3</v>
      </c>
    </row>
    <row r="26" spans="1:10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27.42</v>
      </c>
      <c r="I26" s="2">
        <v>6.0000000000000001E-3</v>
      </c>
    </row>
    <row r="27" spans="1:10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114.25</v>
      </c>
      <c r="I27" s="2">
        <v>1.2500000000000001E-2</v>
      </c>
    </row>
    <row r="28" spans="1:10">
      <c r="A28" s="398" t="s">
        <v>27</v>
      </c>
      <c r="B28" s="399"/>
      <c r="C28" s="399"/>
      <c r="D28" s="399"/>
      <c r="E28" s="399"/>
      <c r="F28" s="399"/>
      <c r="G28" s="400"/>
      <c r="H28" s="252">
        <v>1749.3600000000001</v>
      </c>
      <c r="I28" s="2">
        <f>SUM(I20:I27)</f>
        <v>0.15550000000000003</v>
      </c>
    </row>
    <row r="29" spans="1:10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10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46.28</v>
      </c>
      <c r="I30" s="2">
        <v>6.8999999999999999E-3</v>
      </c>
    </row>
    <row r="31" spans="1:10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507.7</v>
      </c>
      <c r="I31" s="2">
        <v>3.5299999999999998E-2</v>
      </c>
    </row>
    <row r="32" spans="1:10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46.28</v>
      </c>
      <c r="I32" s="2">
        <v>5.5999999999999999E-3</v>
      </c>
    </row>
    <row r="33" spans="1:11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23.72</v>
      </c>
      <c r="I33" s="2">
        <v>5.9999999999999995E-4</v>
      </c>
    </row>
    <row r="34" spans="1:11" ht="15" customHeight="1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70.010000000000005</v>
      </c>
      <c r="I34" s="2">
        <v>8.9999999999999998E-4</v>
      </c>
    </row>
    <row r="35" spans="1:11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50.21</v>
      </c>
      <c r="I35" s="2">
        <v>2.9999999999999997E-4</v>
      </c>
    </row>
    <row r="36" spans="1:11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380.66</v>
      </c>
      <c r="I36" s="2">
        <v>8.3299999999999999E-2</v>
      </c>
    </row>
    <row r="37" spans="1:11">
      <c r="A37" s="398" t="s">
        <v>36</v>
      </c>
      <c r="B37" s="399"/>
      <c r="C37" s="399"/>
      <c r="D37" s="399"/>
      <c r="E37" s="399"/>
      <c r="F37" s="399"/>
      <c r="G37" s="400"/>
      <c r="H37" s="252">
        <v>1124.8600000000001</v>
      </c>
      <c r="I37" s="2">
        <f>SUM(I30:I36)</f>
        <v>0.13290000000000002</v>
      </c>
    </row>
    <row r="38" spans="1:11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11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116.74</v>
      </c>
      <c r="I39" s="2">
        <v>2.1699999999999997E-2</v>
      </c>
      <c r="K39" s="146"/>
    </row>
    <row r="40" spans="1:11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56.69</v>
      </c>
      <c r="I40" s="2">
        <v>3.0999999999999999E-3</v>
      </c>
    </row>
    <row r="41" spans="1:11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273.04000000000002</v>
      </c>
      <c r="I41" s="2">
        <v>3.09E-2</v>
      </c>
    </row>
    <row r="42" spans="1:11">
      <c r="A42" s="398" t="s">
        <v>41</v>
      </c>
      <c r="B42" s="399"/>
      <c r="C42" s="399"/>
      <c r="D42" s="399"/>
      <c r="E42" s="399"/>
      <c r="F42" s="399"/>
      <c r="G42" s="400"/>
      <c r="H42" s="252">
        <v>446.47</v>
      </c>
      <c r="I42" s="2">
        <f>SUM(I39:I41)</f>
        <v>5.57E-2</v>
      </c>
    </row>
    <row r="43" spans="1:11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11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433.33</v>
      </c>
      <c r="I44" s="2">
        <f>I28*I37/100*100</f>
        <v>2.0665950000000006E-2</v>
      </c>
      <c r="J44" s="147"/>
    </row>
    <row r="45" spans="1:11">
      <c r="A45" s="387" t="s">
        <v>41</v>
      </c>
      <c r="B45" s="388"/>
      <c r="C45" s="388"/>
      <c r="D45" s="388"/>
      <c r="E45" s="388"/>
      <c r="F45" s="388"/>
      <c r="G45" s="389"/>
      <c r="H45" s="178">
        <v>433.33</v>
      </c>
      <c r="I45" s="2">
        <f>SUM(I44:I44)</f>
        <v>2.0665950000000006E-2</v>
      </c>
    </row>
    <row r="46" spans="1:11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3754.0200000000004</v>
      </c>
      <c r="I46" s="3">
        <f>I28+I37+I42+I45</f>
        <v>0.36476595000000006</v>
      </c>
    </row>
    <row r="47" spans="1:11">
      <c r="A47" s="393" t="s">
        <v>46</v>
      </c>
      <c r="B47" s="394"/>
      <c r="C47" s="394"/>
      <c r="D47" s="394"/>
      <c r="E47" s="394"/>
      <c r="F47" s="394"/>
      <c r="G47" s="394"/>
      <c r="H47" s="252">
        <v>8323.7200000000012</v>
      </c>
    </row>
    <row r="48" spans="1:11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9" ht="15" customHeight="1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9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  <c r="I50">
        <v>32.03</v>
      </c>
    </row>
    <row r="51" spans="1:9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9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  <c r="I52">
        <v>850</v>
      </c>
    </row>
    <row r="53" spans="1:9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  <c r="I53" s="179">
        <v>58.319999999999993</v>
      </c>
    </row>
    <row r="54" spans="1:9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  <c r="I54" s="179">
        <v>5.42</v>
      </c>
    </row>
    <row r="55" spans="1:9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  <c r="I55">
        <v>11.67</v>
      </c>
    </row>
    <row r="56" spans="1:9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  <c r="I56">
        <v>185.22</v>
      </c>
    </row>
    <row r="57" spans="1:9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  <c r="I57">
        <v>439.39393939393938</v>
      </c>
    </row>
    <row r="58" spans="1:9">
      <c r="A58" s="382" t="s">
        <v>51</v>
      </c>
      <c r="B58" s="382"/>
      <c r="C58" s="382"/>
      <c r="D58" s="382"/>
      <c r="E58" s="382"/>
      <c r="F58" s="382"/>
      <c r="G58" s="382"/>
      <c r="H58" s="252">
        <v>2453.73</v>
      </c>
      <c r="I58">
        <v>1582.0539393939393</v>
      </c>
    </row>
    <row r="59" spans="1:9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9">
      <c r="A60" s="385" t="s">
        <v>52</v>
      </c>
      <c r="B60" s="386"/>
      <c r="C60" s="386"/>
      <c r="D60" s="386"/>
      <c r="E60" s="386"/>
      <c r="F60" s="386"/>
      <c r="G60" s="386"/>
      <c r="H60" s="252">
        <v>10777.45</v>
      </c>
    </row>
    <row r="61" spans="1:9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9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9">
      <c r="A63" s="246">
        <v>1</v>
      </c>
      <c r="B63" s="404" t="s">
        <v>422</v>
      </c>
      <c r="C63" s="404"/>
      <c r="D63" s="404"/>
      <c r="E63" s="404"/>
      <c r="F63" s="404"/>
      <c r="G63" s="404"/>
      <c r="H63" s="178">
        <v>1634.06</v>
      </c>
    </row>
    <row r="64" spans="1:9">
      <c r="A64" s="405" t="s">
        <v>54</v>
      </c>
      <c r="B64" s="405"/>
      <c r="C64" s="405"/>
      <c r="D64" s="405"/>
      <c r="E64" s="405"/>
      <c r="F64" s="405"/>
      <c r="G64" s="405"/>
      <c r="H64" s="178">
        <v>1634.06</v>
      </c>
    </row>
    <row r="65" spans="1:13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3">
      <c r="A66" s="385" t="s">
        <v>55</v>
      </c>
      <c r="B66" s="386"/>
      <c r="C66" s="386"/>
      <c r="D66" s="386"/>
      <c r="E66" s="386"/>
      <c r="F66" s="386"/>
      <c r="G66" s="386"/>
      <c r="H66" s="252">
        <v>12411.51</v>
      </c>
      <c r="I66" s="79"/>
    </row>
    <row r="67" spans="1:13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3">
      <c r="A68" s="385" t="s">
        <v>56</v>
      </c>
      <c r="B68" s="386"/>
      <c r="C68" s="386"/>
      <c r="D68" s="386"/>
      <c r="E68" s="386"/>
      <c r="F68" s="386"/>
      <c r="G68" s="386"/>
      <c r="H68" s="409"/>
      <c r="J68" s="80"/>
    </row>
    <row r="69" spans="1:13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1499.97</v>
      </c>
      <c r="M69" s="79"/>
    </row>
    <row r="70" spans="1:13" ht="15" hidden="1" customHeight="1">
      <c r="A70" s="5"/>
      <c r="B70" s="383"/>
      <c r="C70" s="383"/>
      <c r="D70" s="383"/>
      <c r="E70" s="383"/>
      <c r="F70" s="383"/>
      <c r="G70" s="383"/>
      <c r="H70" s="384"/>
      <c r="J70" t="s">
        <v>328</v>
      </c>
    </row>
    <row r="71" spans="1:13">
      <c r="A71" s="385" t="s">
        <v>57</v>
      </c>
      <c r="B71" s="386"/>
      <c r="C71" s="386"/>
      <c r="D71" s="386"/>
      <c r="E71" s="386"/>
      <c r="F71" s="386"/>
      <c r="G71" s="386"/>
      <c r="H71" s="252">
        <v>13586.77</v>
      </c>
      <c r="I71" s="179">
        <v>7987.89</v>
      </c>
      <c r="J71" s="146">
        <f>1-H71/I71</f>
        <v>-0.70092101919280303</v>
      </c>
    </row>
    <row r="72" spans="1:13" hidden="1">
      <c r="I72" s="179">
        <f>I71-H71</f>
        <v>-5598.88</v>
      </c>
    </row>
    <row r="74" spans="1:13">
      <c r="H74" s="180"/>
    </row>
    <row r="75" spans="1:13">
      <c r="H75" s="180"/>
    </row>
    <row r="76" spans="1:13">
      <c r="H76" s="180"/>
    </row>
    <row r="77" spans="1:13">
      <c r="H77" s="180"/>
    </row>
    <row r="78" spans="1:13">
      <c r="H78" s="180"/>
    </row>
  </sheetData>
  <mergeCells count="55">
    <mergeCell ref="B12:G12"/>
    <mergeCell ref="B13:G13"/>
    <mergeCell ref="A6:H6"/>
    <mergeCell ref="B7:G7"/>
    <mergeCell ref="B8:G8"/>
    <mergeCell ref="B9:G9"/>
    <mergeCell ref="B10:G10"/>
    <mergeCell ref="A47:G47"/>
    <mergeCell ref="C2:G2"/>
    <mergeCell ref="B27:G27"/>
    <mergeCell ref="B15:G15"/>
    <mergeCell ref="A16:G16"/>
    <mergeCell ref="A18:H18"/>
    <mergeCell ref="A19:H19"/>
    <mergeCell ref="B20:G20"/>
    <mergeCell ref="B21:G21"/>
    <mergeCell ref="B22:G22"/>
    <mergeCell ref="B23:G23"/>
    <mergeCell ref="B24:G24"/>
    <mergeCell ref="B25:G25"/>
    <mergeCell ref="B26:G26"/>
    <mergeCell ref="B14:G14"/>
    <mergeCell ref="B11:G11"/>
    <mergeCell ref="B36:G36"/>
    <mergeCell ref="A37:G37"/>
    <mergeCell ref="A38:H38"/>
    <mergeCell ref="A45:G45"/>
    <mergeCell ref="A46:G46"/>
    <mergeCell ref="B31:G31"/>
    <mergeCell ref="B32:G32"/>
    <mergeCell ref="B33:G33"/>
    <mergeCell ref="B34:G34"/>
    <mergeCell ref="B35:G35"/>
    <mergeCell ref="A58:G58"/>
    <mergeCell ref="A59:G59"/>
    <mergeCell ref="A4:G4"/>
    <mergeCell ref="B69:G69"/>
    <mergeCell ref="B70:H70"/>
    <mergeCell ref="A62:H62"/>
    <mergeCell ref="B40:G40"/>
    <mergeCell ref="B41:G41"/>
    <mergeCell ref="A42:G42"/>
    <mergeCell ref="A43:H43"/>
    <mergeCell ref="B44:G44"/>
    <mergeCell ref="A60:G60"/>
    <mergeCell ref="B39:G39"/>
    <mergeCell ref="A28:G28"/>
    <mergeCell ref="A29:H29"/>
    <mergeCell ref="B30:G30"/>
    <mergeCell ref="A71:G71"/>
    <mergeCell ref="B63:G63"/>
    <mergeCell ref="A64:G64"/>
    <mergeCell ref="A65:H65"/>
    <mergeCell ref="A66:G66"/>
    <mergeCell ref="A68:H68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  <headerFooter>
    <oddFooter>&amp;R&amp;P/&amp;N</oddFooter>
  </headerFooter>
  <rowBreaks count="1" manualBreakCount="1">
    <brk id="7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7"/>
  <sheetViews>
    <sheetView view="pageBreakPreview" zoomScale="90" zoomScaleNormal="85" zoomScaleSheetLayoutView="90" workbookViewId="0">
      <pane xSplit="8" ySplit="4" topLeftCell="I22" activePane="bottomRight" state="frozen"/>
      <selection pane="topRight" activeCell="J1" sqref="J1"/>
      <selection pane="bottomLeft" activeCell="A6" sqref="A6"/>
      <selection pane="bottomRight" activeCell="H1" sqref="H1:H1048576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12" max="12" width="10.5703125" bestFit="1" customWidth="1"/>
  </cols>
  <sheetData>
    <row r="1" spans="1:10" hidden="1"/>
    <row r="2" spans="1:10" ht="27.6" hidden="1" customHeight="1">
      <c r="A2" s="247"/>
      <c r="B2" s="248" t="str">
        <f>'E.O. N'!B2</f>
        <v>CARGO</v>
      </c>
      <c r="C2" s="410" t="str">
        <f>GERAL!C11</f>
        <v>Controlador Operacional II</v>
      </c>
      <c r="D2" s="410"/>
      <c r="E2" s="410"/>
      <c r="F2" s="410"/>
      <c r="G2" s="410"/>
      <c r="H2" s="248"/>
    </row>
    <row r="3" spans="1:10" hidden="1">
      <c r="A3" s="1"/>
      <c r="B3" s="1"/>
      <c r="C3" s="1"/>
      <c r="D3" s="1"/>
      <c r="E3" s="1"/>
      <c r="F3" s="1"/>
      <c r="G3" s="1"/>
      <c r="H3" s="1"/>
    </row>
    <row r="4" spans="1:10" ht="30" customHeight="1">
      <c r="A4" s="381" t="s">
        <v>414</v>
      </c>
      <c r="B4" s="382"/>
      <c r="C4" s="382"/>
      <c r="D4" s="382"/>
      <c r="E4" s="382"/>
      <c r="F4" s="382"/>
      <c r="G4" s="382"/>
      <c r="H4" s="263" t="s">
        <v>407</v>
      </c>
    </row>
    <row r="5" spans="1:10" ht="30" hidden="1" customHeight="1">
      <c r="A5" s="262"/>
      <c r="B5" s="262"/>
      <c r="C5" s="262"/>
      <c r="D5" s="262"/>
      <c r="E5" s="262"/>
      <c r="F5" s="262"/>
      <c r="G5" s="262"/>
      <c r="H5" s="262"/>
    </row>
    <row r="6" spans="1:10">
      <c r="A6" s="398" t="s">
        <v>0</v>
      </c>
      <c r="B6" s="399"/>
      <c r="C6" s="399"/>
      <c r="D6" s="399"/>
      <c r="E6" s="399"/>
      <c r="F6" s="399"/>
      <c r="G6" s="399"/>
      <c r="H6" s="400"/>
    </row>
    <row r="7" spans="1:10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10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3528.9</v>
      </c>
      <c r="I8" s="79"/>
      <c r="J8" s="79"/>
    </row>
    <row r="9" spans="1:10">
      <c r="A9" s="246" t="s">
        <v>6</v>
      </c>
      <c r="B9" s="395" t="s">
        <v>170</v>
      </c>
      <c r="C9" s="396"/>
      <c r="D9" s="396"/>
      <c r="E9" s="396"/>
      <c r="F9" s="396"/>
      <c r="G9" s="397"/>
      <c r="H9" s="178">
        <v>0</v>
      </c>
      <c r="J9" s="79"/>
    </row>
    <row r="10" spans="1:10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0</v>
      </c>
      <c r="I10" s="79"/>
    </row>
    <row r="11" spans="1:10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1058.67</v>
      </c>
      <c r="I11" s="79"/>
    </row>
    <row r="12" spans="1:10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  <c r="J12" s="79"/>
    </row>
    <row r="13" spans="1:10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  <c r="J13" s="79"/>
    </row>
    <row r="14" spans="1:10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J14" s="79"/>
    </row>
    <row r="15" spans="1:10">
      <c r="A15" s="246" t="s">
        <v>334</v>
      </c>
      <c r="B15" s="404" t="s">
        <v>420</v>
      </c>
      <c r="C15" s="404"/>
      <c r="D15" s="404"/>
      <c r="E15" s="404"/>
      <c r="F15" s="404"/>
      <c r="G15" s="404"/>
      <c r="H15" s="178">
        <v>104.27</v>
      </c>
    </row>
    <row r="16" spans="1:10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4691.84</v>
      </c>
      <c r="I16" s="79"/>
    </row>
    <row r="17" spans="1:9" ht="15" hidden="1" customHeight="1">
      <c r="A17" s="83"/>
      <c r="B17" s="4"/>
      <c r="C17" s="4"/>
      <c r="D17" s="4"/>
      <c r="E17" s="4"/>
      <c r="F17" s="4"/>
      <c r="G17" s="4"/>
      <c r="H17" s="82"/>
      <c r="I17" s="79"/>
    </row>
    <row r="18" spans="1:9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9" ht="15" customHeight="1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9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70.38</v>
      </c>
    </row>
    <row r="21" spans="1:9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938.37</v>
      </c>
    </row>
    <row r="22" spans="1:9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46.92</v>
      </c>
    </row>
    <row r="23" spans="1:9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209.57</v>
      </c>
    </row>
    <row r="24" spans="1:9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375.35</v>
      </c>
    </row>
    <row r="25" spans="1:9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9.39</v>
      </c>
    </row>
    <row r="26" spans="1:9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28.16</v>
      </c>
    </row>
    <row r="27" spans="1:9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117.3</v>
      </c>
    </row>
    <row r="28" spans="1:9">
      <c r="A28" s="398" t="s">
        <v>27</v>
      </c>
      <c r="B28" s="399"/>
      <c r="C28" s="399"/>
      <c r="D28" s="399"/>
      <c r="E28" s="399"/>
      <c r="F28" s="399"/>
      <c r="G28" s="400"/>
      <c r="H28" s="252">
        <v>1795.4400000000003</v>
      </c>
    </row>
    <row r="29" spans="1:9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9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47.08</v>
      </c>
    </row>
    <row r="31" spans="1:9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521.27</v>
      </c>
    </row>
    <row r="32" spans="1:9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47.08</v>
      </c>
    </row>
    <row r="33" spans="1:10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24.14</v>
      </c>
    </row>
    <row r="34" spans="1:10" ht="15" customHeight="1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71.22</v>
      </c>
    </row>
    <row r="35" spans="1:10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51.51</v>
      </c>
    </row>
    <row r="36" spans="1:10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390.83</v>
      </c>
    </row>
    <row r="37" spans="1:10">
      <c r="A37" s="398" t="s">
        <v>36</v>
      </c>
      <c r="B37" s="399"/>
      <c r="C37" s="399"/>
      <c r="D37" s="399"/>
      <c r="E37" s="399"/>
      <c r="F37" s="399"/>
      <c r="G37" s="400"/>
      <c r="H37" s="252">
        <v>1153.1300000000001</v>
      </c>
    </row>
    <row r="38" spans="1:10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10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119.66</v>
      </c>
      <c r="J39" s="146"/>
    </row>
    <row r="40" spans="1:10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57.87</v>
      </c>
    </row>
    <row r="41" spans="1:10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279.43</v>
      </c>
    </row>
    <row r="42" spans="1:10">
      <c r="A42" s="398" t="s">
        <v>41</v>
      </c>
      <c r="B42" s="399"/>
      <c r="C42" s="399"/>
      <c r="D42" s="399"/>
      <c r="E42" s="399"/>
      <c r="F42" s="399"/>
      <c r="G42" s="400"/>
      <c r="H42" s="252">
        <v>456.96000000000004</v>
      </c>
    </row>
    <row r="43" spans="1:10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10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444.05</v>
      </c>
      <c r="I44" s="147"/>
    </row>
    <row r="45" spans="1:10">
      <c r="A45" s="387" t="s">
        <v>41</v>
      </c>
      <c r="B45" s="388"/>
      <c r="C45" s="388"/>
      <c r="D45" s="388"/>
      <c r="E45" s="388"/>
      <c r="F45" s="388"/>
      <c r="G45" s="389"/>
      <c r="H45" s="178">
        <v>444.05</v>
      </c>
    </row>
    <row r="46" spans="1:10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3849.5800000000008</v>
      </c>
    </row>
    <row r="47" spans="1:10">
      <c r="A47" s="393" t="s">
        <v>46</v>
      </c>
      <c r="B47" s="394"/>
      <c r="C47" s="394"/>
      <c r="D47" s="394"/>
      <c r="E47" s="394"/>
      <c r="F47" s="394"/>
      <c r="G47" s="394"/>
      <c r="H47" s="252">
        <v>8541.4200000000019</v>
      </c>
    </row>
    <row r="48" spans="1:10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8" ht="15" customHeight="1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8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</row>
    <row r="51" spans="1:8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8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</row>
    <row r="53" spans="1:8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</row>
    <row r="54" spans="1:8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</row>
    <row r="55" spans="1:8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</row>
    <row r="56" spans="1:8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</row>
    <row r="57" spans="1:8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</row>
    <row r="58" spans="1:8">
      <c r="A58" s="382" t="s">
        <v>51</v>
      </c>
      <c r="B58" s="382"/>
      <c r="C58" s="382"/>
      <c r="D58" s="382"/>
      <c r="E58" s="382"/>
      <c r="F58" s="382"/>
      <c r="G58" s="382"/>
      <c r="H58" s="252">
        <v>2453.73</v>
      </c>
    </row>
    <row r="59" spans="1:8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8">
      <c r="A60" s="385" t="s">
        <v>52</v>
      </c>
      <c r="B60" s="386"/>
      <c r="C60" s="386"/>
      <c r="D60" s="386"/>
      <c r="E60" s="386"/>
      <c r="F60" s="386"/>
      <c r="G60" s="386"/>
      <c r="H60" s="252">
        <v>10995.150000000001</v>
      </c>
    </row>
    <row r="61" spans="1:8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8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8">
      <c r="A63" s="246">
        <v>1</v>
      </c>
      <c r="B63" s="404" t="s">
        <v>422</v>
      </c>
      <c r="C63" s="404"/>
      <c r="D63" s="404"/>
      <c r="E63" s="404"/>
      <c r="F63" s="404"/>
      <c r="G63" s="404"/>
      <c r="H63" s="178">
        <v>1671.09</v>
      </c>
    </row>
    <row r="64" spans="1:8">
      <c r="A64" s="405" t="s">
        <v>54</v>
      </c>
      <c r="B64" s="405"/>
      <c r="C64" s="405"/>
      <c r="D64" s="405"/>
      <c r="E64" s="405"/>
      <c r="F64" s="405"/>
      <c r="G64" s="405"/>
      <c r="H64" s="178">
        <v>1671.09</v>
      </c>
    </row>
    <row r="65" spans="1:12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2">
      <c r="A66" s="385" t="s">
        <v>55</v>
      </c>
      <c r="B66" s="386"/>
      <c r="C66" s="386"/>
      <c r="D66" s="386"/>
      <c r="E66" s="386"/>
      <c r="F66" s="386"/>
      <c r="G66" s="386"/>
      <c r="H66" s="252">
        <v>12666.240000000002</v>
      </c>
    </row>
    <row r="67" spans="1:12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2">
      <c r="A68" s="385" t="s">
        <v>56</v>
      </c>
      <c r="B68" s="386"/>
      <c r="C68" s="386"/>
      <c r="D68" s="386"/>
      <c r="E68" s="386"/>
      <c r="F68" s="386"/>
      <c r="G68" s="386"/>
      <c r="H68" s="409"/>
      <c r="I68" s="80"/>
    </row>
    <row r="69" spans="1:12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1576.69</v>
      </c>
      <c r="L69" s="79"/>
    </row>
    <row r="70" spans="1:12" ht="15" hidden="1" customHeight="1">
      <c r="A70" s="5"/>
      <c r="B70" s="383"/>
      <c r="C70" s="383"/>
      <c r="D70" s="383"/>
      <c r="E70" s="383"/>
      <c r="F70" s="383"/>
      <c r="G70" s="383"/>
      <c r="H70" s="384"/>
    </row>
    <row r="71" spans="1:12">
      <c r="A71" s="385" t="s">
        <v>57</v>
      </c>
      <c r="B71" s="386"/>
      <c r="C71" s="386"/>
      <c r="D71" s="386"/>
      <c r="E71" s="386"/>
      <c r="F71" s="386"/>
      <c r="G71" s="386"/>
      <c r="H71" s="252">
        <v>13865.62</v>
      </c>
      <c r="I71" s="146"/>
    </row>
    <row r="72" spans="1:12" hidden="1"/>
    <row r="74" spans="1:12">
      <c r="H74" s="180"/>
    </row>
    <row r="75" spans="1:12">
      <c r="H75" s="180"/>
    </row>
    <row r="76" spans="1:12">
      <c r="H76" s="180"/>
    </row>
    <row r="77" spans="1:12">
      <c r="H77" s="180"/>
    </row>
  </sheetData>
  <mergeCells count="55">
    <mergeCell ref="B69:G69"/>
    <mergeCell ref="B70:H70"/>
    <mergeCell ref="A71:G71"/>
    <mergeCell ref="B63:G63"/>
    <mergeCell ref="A64:G64"/>
    <mergeCell ref="A65:H65"/>
    <mergeCell ref="A66:G66"/>
    <mergeCell ref="A68:H68"/>
    <mergeCell ref="A62:H62"/>
    <mergeCell ref="B40:G40"/>
    <mergeCell ref="B41:G41"/>
    <mergeCell ref="A42:G42"/>
    <mergeCell ref="A43:H43"/>
    <mergeCell ref="B44:G44"/>
    <mergeCell ref="A45:G45"/>
    <mergeCell ref="A46:G46"/>
    <mergeCell ref="A47:G47"/>
    <mergeCell ref="A58:G58"/>
    <mergeCell ref="A59:G59"/>
    <mergeCell ref="A60:G60"/>
    <mergeCell ref="B39:G39"/>
    <mergeCell ref="A28:G28"/>
    <mergeCell ref="A29:H29"/>
    <mergeCell ref="B30:G30"/>
    <mergeCell ref="B31:G31"/>
    <mergeCell ref="B32:G32"/>
    <mergeCell ref="B33:G33"/>
    <mergeCell ref="B34:G34"/>
    <mergeCell ref="B35:G35"/>
    <mergeCell ref="B36:G36"/>
    <mergeCell ref="A37:G37"/>
    <mergeCell ref="A38:H38"/>
    <mergeCell ref="B27:G27"/>
    <mergeCell ref="B15:G15"/>
    <mergeCell ref="A16:G16"/>
    <mergeCell ref="A18:H18"/>
    <mergeCell ref="A19:H19"/>
    <mergeCell ref="B20:G20"/>
    <mergeCell ref="B21:G21"/>
    <mergeCell ref="B22:G22"/>
    <mergeCell ref="B23:G23"/>
    <mergeCell ref="B24:G24"/>
    <mergeCell ref="B25:G25"/>
    <mergeCell ref="B26:G26"/>
    <mergeCell ref="B14:G14"/>
    <mergeCell ref="C2:G2"/>
    <mergeCell ref="A6:H6"/>
    <mergeCell ref="B7:G7"/>
    <mergeCell ref="B8:G8"/>
    <mergeCell ref="B9:G9"/>
    <mergeCell ref="B10:G10"/>
    <mergeCell ref="B11:G11"/>
    <mergeCell ref="B12:G12"/>
    <mergeCell ref="B13:G13"/>
    <mergeCell ref="A4:G4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  <headerFooter>
    <oddFooter>&amp;R&amp;P/&amp;N</oddFooter>
  </headerFooter>
  <rowBreaks count="1" manualBreakCount="1">
    <brk id="71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78"/>
  <sheetViews>
    <sheetView view="pageBreakPreview" zoomScale="90" zoomScaleNormal="85" zoomScaleSheetLayoutView="90" workbookViewId="0">
      <pane xSplit="8" ySplit="4" topLeftCell="I31" activePane="bottomRight" state="frozen"/>
      <selection pane="topRight" activeCell="J1" sqref="J1"/>
      <selection pane="bottomLeft" activeCell="A6" sqref="A6"/>
      <selection pane="bottomRight" activeCell="H1" sqref="H1:H1048576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9" max="9" width="12.28515625" hidden="1" customWidth="1"/>
    <col min="10" max="10" width="10" hidden="1" customWidth="1"/>
    <col min="11" max="12" width="0" hidden="1" customWidth="1"/>
    <col min="13" max="13" width="10.5703125" bestFit="1" customWidth="1"/>
    <col min="19" max="19" width="10.28515625" bestFit="1" customWidth="1"/>
  </cols>
  <sheetData>
    <row r="1" spans="1:20" hidden="1"/>
    <row r="2" spans="1:20" ht="27.6" hidden="1" customHeight="1">
      <c r="A2" s="247"/>
      <c r="B2" s="248" t="str">
        <f>'E.O. N'!B2</f>
        <v>CARGO</v>
      </c>
      <c r="C2" s="410" t="str">
        <f>GERAL!C12</f>
        <v>Controlador Operacional II</v>
      </c>
      <c r="D2" s="410"/>
      <c r="E2" s="410"/>
      <c r="F2" s="410"/>
      <c r="G2" s="410"/>
      <c r="H2" s="248"/>
    </row>
    <row r="3" spans="1:20" ht="10.5" hidden="1" customHeight="1">
      <c r="A3" s="1"/>
      <c r="B3" s="1"/>
      <c r="C3" s="1"/>
      <c r="D3" s="1"/>
      <c r="E3" s="1"/>
      <c r="F3" s="1"/>
      <c r="G3" s="1"/>
      <c r="H3" s="1"/>
    </row>
    <row r="4" spans="1:20" ht="33" customHeight="1">
      <c r="A4" s="381" t="s">
        <v>414</v>
      </c>
      <c r="B4" s="382"/>
      <c r="C4" s="382"/>
      <c r="D4" s="382"/>
      <c r="E4" s="382"/>
      <c r="F4" s="382"/>
      <c r="G4" s="382"/>
      <c r="H4" s="263" t="s">
        <v>409</v>
      </c>
    </row>
    <row r="5" spans="1:20" ht="15" hidden="1" customHeight="1">
      <c r="A5" s="262"/>
      <c r="B5" s="262"/>
      <c r="C5" s="262"/>
      <c r="D5" s="262"/>
      <c r="E5" s="262"/>
      <c r="F5" s="262"/>
      <c r="G5" s="262"/>
      <c r="H5" s="262"/>
    </row>
    <row r="6" spans="1:20">
      <c r="A6" s="398" t="s">
        <v>0</v>
      </c>
      <c r="B6" s="399"/>
      <c r="C6" s="399"/>
      <c r="D6" s="399"/>
      <c r="E6" s="399"/>
      <c r="F6" s="399"/>
      <c r="G6" s="399"/>
      <c r="H6" s="400"/>
    </row>
    <row r="7" spans="1:20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20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3528.9</v>
      </c>
      <c r="I8" s="79"/>
      <c r="J8" s="79"/>
      <c r="K8" s="79"/>
      <c r="M8" s="240"/>
      <c r="N8" s="240"/>
      <c r="O8" s="240"/>
    </row>
    <row r="9" spans="1:20">
      <c r="A9" s="246" t="s">
        <v>6</v>
      </c>
      <c r="B9" s="395" t="s">
        <v>393</v>
      </c>
      <c r="C9" s="396"/>
      <c r="D9" s="396"/>
      <c r="E9" s="396"/>
      <c r="F9" s="396"/>
      <c r="G9" s="397"/>
      <c r="H9" s="178">
        <v>500.46</v>
      </c>
      <c r="I9" s="79"/>
      <c r="J9" s="79"/>
      <c r="K9" s="182"/>
      <c r="M9" s="240"/>
      <c r="N9" s="240"/>
      <c r="O9" s="240"/>
    </row>
    <row r="10" spans="1:20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50.05</v>
      </c>
      <c r="I10" s="180"/>
      <c r="J10" s="79"/>
      <c r="M10" s="240"/>
      <c r="N10" s="240"/>
      <c r="O10" s="240"/>
    </row>
    <row r="11" spans="1:20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1058.67</v>
      </c>
      <c r="I11" s="79"/>
      <c r="J11" s="79"/>
    </row>
    <row r="12" spans="1:20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  <c r="J12" s="79"/>
      <c r="K12" s="79"/>
      <c r="R12" s="241"/>
      <c r="T12" s="240"/>
    </row>
    <row r="13" spans="1:20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  <c r="J13" s="79"/>
      <c r="K13" s="79"/>
    </row>
    <row r="14" spans="1:20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I14" s="79"/>
      <c r="K14" s="79"/>
      <c r="R14" s="241"/>
      <c r="S14" s="241"/>
    </row>
    <row r="15" spans="1:20">
      <c r="A15" s="246" t="s">
        <v>334</v>
      </c>
      <c r="B15" s="404" t="s">
        <v>420</v>
      </c>
      <c r="C15" s="404"/>
      <c r="D15" s="404"/>
      <c r="E15" s="404"/>
      <c r="F15" s="404"/>
      <c r="G15" s="404"/>
      <c r="H15" s="178">
        <v>115.64</v>
      </c>
      <c r="I15" s="180"/>
      <c r="R15" s="241"/>
    </row>
    <row r="16" spans="1:20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5253.72</v>
      </c>
      <c r="I16" s="79"/>
      <c r="J16" s="79"/>
    </row>
    <row r="17" spans="1:10" ht="15" hidden="1" customHeight="1">
      <c r="A17" s="83"/>
      <c r="B17" s="4"/>
      <c r="C17" s="4"/>
      <c r="D17" s="4"/>
      <c r="E17" s="4"/>
      <c r="F17" s="4"/>
      <c r="G17" s="4"/>
      <c r="H17" s="82"/>
      <c r="I17" s="79"/>
      <c r="J17" s="79"/>
    </row>
    <row r="18" spans="1:10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10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10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78.81</v>
      </c>
      <c r="I20" s="2">
        <v>1.4999999999999999E-2</v>
      </c>
    </row>
    <row r="21" spans="1:10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1050.74</v>
      </c>
      <c r="I21" s="2">
        <v>0</v>
      </c>
    </row>
    <row r="22" spans="1:10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52.54</v>
      </c>
      <c r="I22" s="2">
        <v>0.01</v>
      </c>
    </row>
    <row r="23" spans="1:10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235.44</v>
      </c>
      <c r="I23" s="2">
        <v>0.03</v>
      </c>
    </row>
    <row r="24" spans="1:10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420.3</v>
      </c>
      <c r="I24" s="2">
        <v>0.08</v>
      </c>
    </row>
    <row r="25" spans="1:10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10.51</v>
      </c>
      <c r="I25" s="2">
        <v>2E-3</v>
      </c>
    </row>
    <row r="26" spans="1:10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31.53</v>
      </c>
      <c r="I26" s="2">
        <v>6.0000000000000001E-3</v>
      </c>
    </row>
    <row r="27" spans="1:10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131.34</v>
      </c>
      <c r="I27" s="2">
        <v>1.2500000000000001E-2</v>
      </c>
    </row>
    <row r="28" spans="1:10">
      <c r="A28" s="398" t="s">
        <v>27</v>
      </c>
      <c r="B28" s="399"/>
      <c r="C28" s="399"/>
      <c r="D28" s="399"/>
      <c r="E28" s="399"/>
      <c r="F28" s="399"/>
      <c r="G28" s="400"/>
      <c r="H28" s="252">
        <v>2011.2099999999998</v>
      </c>
      <c r="I28" s="2">
        <f>SUM(I20:I27)</f>
        <v>0.15550000000000003</v>
      </c>
    </row>
    <row r="29" spans="1:10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10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53.21</v>
      </c>
      <c r="I30" s="2">
        <v>6.8999999999999999E-3</v>
      </c>
    </row>
    <row r="31" spans="1:10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583.69000000000005</v>
      </c>
      <c r="I31" s="2">
        <v>3.5299999999999998E-2</v>
      </c>
    </row>
    <row r="32" spans="1:10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53.21</v>
      </c>
      <c r="I32" s="2">
        <v>5.5999999999999999E-3</v>
      </c>
    </row>
    <row r="33" spans="1:11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27.27</v>
      </c>
      <c r="I33" s="2">
        <v>5.9999999999999995E-4</v>
      </c>
    </row>
    <row r="34" spans="1:11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80.48</v>
      </c>
      <c r="I34" s="2">
        <v>8.9999999999999998E-4</v>
      </c>
    </row>
    <row r="35" spans="1:11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57.73</v>
      </c>
      <c r="I35" s="2">
        <v>2.9999999999999997E-4</v>
      </c>
    </row>
    <row r="36" spans="1:11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437.64</v>
      </c>
      <c r="I36" s="2">
        <v>8.3299999999999999E-2</v>
      </c>
    </row>
    <row r="37" spans="1:11">
      <c r="A37" s="398" t="s">
        <v>36</v>
      </c>
      <c r="B37" s="399"/>
      <c r="C37" s="399"/>
      <c r="D37" s="399"/>
      <c r="E37" s="399"/>
      <c r="F37" s="399"/>
      <c r="G37" s="400"/>
      <c r="H37" s="252">
        <v>1293.23</v>
      </c>
      <c r="I37" s="2">
        <f>SUM(I30:I36)</f>
        <v>0.13290000000000002</v>
      </c>
    </row>
    <row r="38" spans="1:11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11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134.21</v>
      </c>
      <c r="I39" s="2">
        <v>2.1699999999999997E-2</v>
      </c>
      <c r="K39" s="146"/>
    </row>
    <row r="40" spans="1:11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65.180000000000007</v>
      </c>
      <c r="I40" s="2">
        <v>3.0999999999999999E-3</v>
      </c>
    </row>
    <row r="41" spans="1:11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313.91000000000003</v>
      </c>
      <c r="I41" s="2">
        <v>3.09E-2</v>
      </c>
    </row>
    <row r="42" spans="1:11">
      <c r="A42" s="398" t="s">
        <v>41</v>
      </c>
      <c r="B42" s="399"/>
      <c r="C42" s="399"/>
      <c r="D42" s="399"/>
      <c r="E42" s="399"/>
      <c r="F42" s="399"/>
      <c r="G42" s="400"/>
      <c r="H42" s="252">
        <v>513.30000000000007</v>
      </c>
      <c r="I42" s="2">
        <f>SUM(I39:I41)</f>
        <v>5.57E-2</v>
      </c>
    </row>
    <row r="43" spans="1:11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11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498.2</v>
      </c>
      <c r="I44" s="2">
        <f>I28*I37/100*100</f>
        <v>2.0665950000000006E-2</v>
      </c>
      <c r="J44" s="147"/>
    </row>
    <row r="45" spans="1:11">
      <c r="A45" s="387" t="s">
        <v>41</v>
      </c>
      <c r="B45" s="388"/>
      <c r="C45" s="388"/>
      <c r="D45" s="388"/>
      <c r="E45" s="388"/>
      <c r="F45" s="388"/>
      <c r="G45" s="389"/>
      <c r="H45" s="178">
        <v>498.2</v>
      </c>
      <c r="I45" s="2">
        <f>SUM(I44:I44)</f>
        <v>2.0665950000000006E-2</v>
      </c>
    </row>
    <row r="46" spans="1:11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4315.8900000000003</v>
      </c>
      <c r="I46" s="3">
        <f>I28+I37+I42+I45</f>
        <v>0.36476595000000006</v>
      </c>
    </row>
    <row r="47" spans="1:11">
      <c r="A47" s="393" t="s">
        <v>46</v>
      </c>
      <c r="B47" s="394"/>
      <c r="C47" s="394"/>
      <c r="D47" s="394"/>
      <c r="E47" s="394"/>
      <c r="F47" s="394"/>
      <c r="G47" s="394"/>
      <c r="H47" s="252">
        <v>9569.61</v>
      </c>
    </row>
    <row r="48" spans="1:11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9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9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  <c r="I50">
        <v>32.03</v>
      </c>
    </row>
    <row r="51" spans="1:9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9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  <c r="I52">
        <v>850</v>
      </c>
    </row>
    <row r="53" spans="1:9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  <c r="I53" s="179">
        <v>58.319999999999993</v>
      </c>
    </row>
    <row r="54" spans="1:9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  <c r="I54" s="179">
        <v>5.42</v>
      </c>
    </row>
    <row r="55" spans="1:9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  <c r="I55">
        <v>11.67</v>
      </c>
    </row>
    <row r="56" spans="1:9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  <c r="I56">
        <v>185.22</v>
      </c>
    </row>
    <row r="57" spans="1:9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  <c r="I57">
        <v>439.39393939393938</v>
      </c>
    </row>
    <row r="58" spans="1:9">
      <c r="A58" s="382" t="s">
        <v>51</v>
      </c>
      <c r="B58" s="382"/>
      <c r="C58" s="382"/>
      <c r="D58" s="382"/>
      <c r="E58" s="382"/>
      <c r="F58" s="382"/>
      <c r="G58" s="382"/>
      <c r="H58" s="252">
        <v>2453.73</v>
      </c>
      <c r="I58">
        <v>1582.0539393939393</v>
      </c>
    </row>
    <row r="59" spans="1:9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9">
      <c r="A60" s="385" t="s">
        <v>52</v>
      </c>
      <c r="B60" s="386"/>
      <c r="C60" s="386"/>
      <c r="D60" s="386"/>
      <c r="E60" s="386"/>
      <c r="F60" s="386"/>
      <c r="G60" s="386"/>
      <c r="H60" s="252">
        <v>12023.34</v>
      </c>
    </row>
    <row r="61" spans="1:9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9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9">
      <c r="A63" s="246">
        <v>1</v>
      </c>
      <c r="B63" s="404" t="s">
        <v>422</v>
      </c>
      <c r="C63" s="404"/>
      <c r="D63" s="404"/>
      <c r="E63" s="404"/>
      <c r="F63" s="404"/>
      <c r="G63" s="404"/>
      <c r="H63" s="178">
        <v>1824.63</v>
      </c>
    </row>
    <row r="64" spans="1:9">
      <c r="A64" s="405" t="s">
        <v>54</v>
      </c>
      <c r="B64" s="405"/>
      <c r="C64" s="405"/>
      <c r="D64" s="405"/>
      <c r="E64" s="405"/>
      <c r="F64" s="405"/>
      <c r="G64" s="405"/>
      <c r="H64" s="178">
        <v>1824.63</v>
      </c>
    </row>
    <row r="65" spans="1:13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3">
      <c r="A66" s="385" t="s">
        <v>55</v>
      </c>
      <c r="B66" s="386"/>
      <c r="C66" s="386"/>
      <c r="D66" s="386"/>
      <c r="E66" s="386"/>
      <c r="F66" s="386"/>
      <c r="G66" s="386"/>
      <c r="H66" s="252">
        <v>13847.970000000001</v>
      </c>
      <c r="I66" s="79"/>
    </row>
    <row r="67" spans="1:13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3">
      <c r="A68" s="385" t="s">
        <v>56</v>
      </c>
      <c r="B68" s="386"/>
      <c r="C68" s="386"/>
      <c r="D68" s="386"/>
      <c r="E68" s="386"/>
      <c r="F68" s="386"/>
      <c r="G68" s="386"/>
      <c r="H68" s="409"/>
      <c r="J68" s="80"/>
    </row>
    <row r="69" spans="1:13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1721.64</v>
      </c>
      <c r="M69" s="79"/>
    </row>
    <row r="70" spans="1:13" ht="15" hidden="1" customHeight="1">
      <c r="A70" s="5"/>
      <c r="B70" s="383"/>
      <c r="C70" s="383"/>
      <c r="D70" s="383"/>
      <c r="E70" s="383"/>
      <c r="F70" s="383"/>
      <c r="G70" s="383"/>
      <c r="H70" s="384"/>
      <c r="J70" t="s">
        <v>328</v>
      </c>
    </row>
    <row r="71" spans="1:13">
      <c r="A71" s="385" t="s">
        <v>57</v>
      </c>
      <c r="B71" s="386"/>
      <c r="C71" s="386"/>
      <c r="D71" s="386"/>
      <c r="E71" s="386"/>
      <c r="F71" s="386"/>
      <c r="G71" s="386"/>
      <c r="H71" s="252">
        <v>15159.24</v>
      </c>
      <c r="I71" s="179">
        <v>7987.89</v>
      </c>
      <c r="J71" s="146">
        <f>1-H71/I71</f>
        <v>-0.89777776108584351</v>
      </c>
    </row>
    <row r="72" spans="1:13" hidden="1">
      <c r="I72" s="179">
        <f>I71-H71</f>
        <v>-7171.3499999999995</v>
      </c>
    </row>
    <row r="74" spans="1:13">
      <c r="H74" s="180"/>
    </row>
    <row r="75" spans="1:13">
      <c r="H75" s="180"/>
    </row>
    <row r="76" spans="1:13">
      <c r="H76" s="180"/>
    </row>
    <row r="77" spans="1:13">
      <c r="H77" s="180"/>
    </row>
    <row r="78" spans="1:13">
      <c r="H78" s="180"/>
    </row>
  </sheetData>
  <mergeCells count="55">
    <mergeCell ref="B69:G69"/>
    <mergeCell ref="B70:H70"/>
    <mergeCell ref="A71:G71"/>
    <mergeCell ref="B63:G63"/>
    <mergeCell ref="A64:G64"/>
    <mergeCell ref="A65:H65"/>
    <mergeCell ref="A66:G66"/>
    <mergeCell ref="A68:H68"/>
    <mergeCell ref="A62:H62"/>
    <mergeCell ref="B40:G40"/>
    <mergeCell ref="B41:G41"/>
    <mergeCell ref="A42:G42"/>
    <mergeCell ref="A43:H43"/>
    <mergeCell ref="B44:G44"/>
    <mergeCell ref="A45:G45"/>
    <mergeCell ref="A46:G46"/>
    <mergeCell ref="A47:G47"/>
    <mergeCell ref="A58:G58"/>
    <mergeCell ref="A59:G59"/>
    <mergeCell ref="A60:G60"/>
    <mergeCell ref="B39:G39"/>
    <mergeCell ref="A28:G28"/>
    <mergeCell ref="A29:H29"/>
    <mergeCell ref="B30:G30"/>
    <mergeCell ref="B31:G31"/>
    <mergeCell ref="B32:G32"/>
    <mergeCell ref="B33:G33"/>
    <mergeCell ref="B34:G34"/>
    <mergeCell ref="B35:G35"/>
    <mergeCell ref="B36:G36"/>
    <mergeCell ref="A37:G37"/>
    <mergeCell ref="A38:H38"/>
    <mergeCell ref="B27:G27"/>
    <mergeCell ref="B15:G15"/>
    <mergeCell ref="A16:G16"/>
    <mergeCell ref="A18:H18"/>
    <mergeCell ref="A19:H19"/>
    <mergeCell ref="B20:G20"/>
    <mergeCell ref="B21:G21"/>
    <mergeCell ref="B22:G22"/>
    <mergeCell ref="B23:G23"/>
    <mergeCell ref="B24:G24"/>
    <mergeCell ref="B25:G25"/>
    <mergeCell ref="B26:G26"/>
    <mergeCell ref="B14:G14"/>
    <mergeCell ref="C2:G2"/>
    <mergeCell ref="A6:H6"/>
    <mergeCell ref="B7:G7"/>
    <mergeCell ref="B8:G8"/>
    <mergeCell ref="B9:G9"/>
    <mergeCell ref="B10:G10"/>
    <mergeCell ref="B11:G11"/>
    <mergeCell ref="B12:G12"/>
    <mergeCell ref="B13:G13"/>
    <mergeCell ref="A4:G4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7"/>
  <sheetViews>
    <sheetView view="pageBreakPreview" zoomScale="90" zoomScaleNormal="85" zoomScaleSheetLayoutView="90" workbookViewId="0">
      <pane xSplit="8" ySplit="4" topLeftCell="I37" activePane="bottomRight" state="frozen"/>
      <selection pane="topRight" activeCell="J1" sqref="J1"/>
      <selection pane="bottomLeft" activeCell="A6" sqref="A6"/>
      <selection pane="bottomRight" activeCell="H1" sqref="H1:H1048576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10" max="10" width="13.85546875" bestFit="1" customWidth="1"/>
    <col min="12" max="12" width="10.5703125" bestFit="1" customWidth="1"/>
  </cols>
  <sheetData>
    <row r="1" spans="1:10" hidden="1"/>
    <row r="2" spans="1:10" ht="27.6" hidden="1" customHeight="1">
      <c r="A2" s="247"/>
      <c r="B2" s="248" t="str">
        <f>'E.O. N'!B2</f>
        <v>CARGO</v>
      </c>
      <c r="C2" s="410" t="str">
        <f>GERAL!C11</f>
        <v>Controlador Operacional II</v>
      </c>
      <c r="D2" s="410"/>
      <c r="E2" s="410"/>
      <c r="F2" s="410"/>
      <c r="G2" s="410"/>
      <c r="H2" s="248"/>
    </row>
    <row r="3" spans="1:10" hidden="1">
      <c r="A3" s="1"/>
      <c r="B3" s="1"/>
      <c r="C3" s="1"/>
      <c r="D3" s="1"/>
      <c r="E3" s="1"/>
      <c r="F3" s="1"/>
      <c r="G3" s="1"/>
      <c r="H3" s="1"/>
    </row>
    <row r="4" spans="1:10" ht="30" customHeight="1">
      <c r="A4" s="381" t="s">
        <v>425</v>
      </c>
      <c r="B4" s="382"/>
      <c r="C4" s="382"/>
      <c r="D4" s="382"/>
      <c r="E4" s="382"/>
      <c r="F4" s="382"/>
      <c r="G4" s="382"/>
      <c r="H4" s="263" t="s">
        <v>407</v>
      </c>
    </row>
    <row r="5" spans="1:10" ht="30" hidden="1" customHeight="1">
      <c r="A5" s="262"/>
      <c r="B5" s="262"/>
      <c r="C5" s="262"/>
      <c r="D5" s="262"/>
      <c r="E5" s="262"/>
      <c r="F5" s="262"/>
      <c r="G5" s="262"/>
      <c r="H5" s="262"/>
    </row>
    <row r="6" spans="1:10">
      <c r="A6" s="398" t="s">
        <v>0</v>
      </c>
      <c r="B6" s="399"/>
      <c r="C6" s="399"/>
      <c r="D6" s="399"/>
      <c r="E6" s="399"/>
      <c r="F6" s="399"/>
      <c r="G6" s="399"/>
      <c r="H6" s="400"/>
    </row>
    <row r="7" spans="1:10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10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5663.76</v>
      </c>
      <c r="I8" s="79"/>
      <c r="J8" s="79"/>
    </row>
    <row r="9" spans="1:10">
      <c r="A9" s="246" t="s">
        <v>6</v>
      </c>
      <c r="B9" s="395" t="s">
        <v>170</v>
      </c>
      <c r="C9" s="396"/>
      <c r="D9" s="396"/>
      <c r="E9" s="396"/>
      <c r="F9" s="396"/>
      <c r="G9" s="397"/>
      <c r="H9" s="178">
        <v>0</v>
      </c>
      <c r="J9" s="79"/>
    </row>
    <row r="10" spans="1:10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0</v>
      </c>
      <c r="I10" s="79"/>
    </row>
    <row r="11" spans="1:10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1699.13</v>
      </c>
      <c r="I11" s="79"/>
    </row>
    <row r="12" spans="1:10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  <c r="J12" s="79"/>
    </row>
    <row r="13" spans="1:10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  <c r="J13" s="79"/>
    </row>
    <row r="14" spans="1:10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J14" s="79"/>
    </row>
    <row r="15" spans="1:10">
      <c r="A15" s="246" t="s">
        <v>334</v>
      </c>
      <c r="B15" s="404" t="s">
        <v>420</v>
      </c>
      <c r="C15" s="404"/>
      <c r="D15" s="404"/>
      <c r="E15" s="404"/>
      <c r="F15" s="404"/>
      <c r="G15" s="404"/>
      <c r="H15" s="178">
        <v>167.34</v>
      </c>
    </row>
    <row r="16" spans="1:10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7530.2300000000005</v>
      </c>
      <c r="I16" s="79"/>
    </row>
    <row r="17" spans="1:9" ht="15" hidden="1" customHeight="1">
      <c r="A17" s="83"/>
      <c r="B17" s="4"/>
      <c r="C17" s="4"/>
      <c r="D17" s="4"/>
      <c r="E17" s="4"/>
      <c r="F17" s="4"/>
      <c r="G17" s="4"/>
      <c r="H17" s="82"/>
      <c r="I17" s="79"/>
    </row>
    <row r="18" spans="1:9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9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9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112.95</v>
      </c>
    </row>
    <row r="21" spans="1:9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1506.05</v>
      </c>
    </row>
    <row r="22" spans="1:9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75.31</v>
      </c>
    </row>
    <row r="23" spans="1:9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336.35</v>
      </c>
    </row>
    <row r="24" spans="1:9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602.41999999999996</v>
      </c>
    </row>
    <row r="25" spans="1:9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15.07</v>
      </c>
    </row>
    <row r="26" spans="1:9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45.19</v>
      </c>
    </row>
    <row r="27" spans="1:9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188.26</v>
      </c>
    </row>
    <row r="28" spans="1:9">
      <c r="A28" s="398" t="s">
        <v>27</v>
      </c>
      <c r="B28" s="399"/>
      <c r="C28" s="399"/>
      <c r="D28" s="399"/>
      <c r="E28" s="399"/>
      <c r="F28" s="399"/>
      <c r="G28" s="400"/>
      <c r="H28" s="252">
        <v>2881.6000000000004</v>
      </c>
    </row>
    <row r="29" spans="1:9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9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75.56</v>
      </c>
    </row>
    <row r="31" spans="1:9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836.61</v>
      </c>
    </row>
    <row r="32" spans="1:9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75.56</v>
      </c>
    </row>
    <row r="33" spans="1:10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38.74</v>
      </c>
    </row>
    <row r="34" spans="1:10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114.3</v>
      </c>
    </row>
    <row r="35" spans="1:10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82.67</v>
      </c>
    </row>
    <row r="36" spans="1:10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627.27</v>
      </c>
    </row>
    <row r="37" spans="1:10">
      <c r="A37" s="398" t="s">
        <v>36</v>
      </c>
      <c r="B37" s="399"/>
      <c r="C37" s="399"/>
      <c r="D37" s="399"/>
      <c r="E37" s="399"/>
      <c r="F37" s="399"/>
      <c r="G37" s="400"/>
      <c r="H37" s="252">
        <v>1850.71</v>
      </c>
    </row>
    <row r="38" spans="1:10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10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192.04</v>
      </c>
      <c r="J39" s="146"/>
    </row>
    <row r="40" spans="1:10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92.88</v>
      </c>
    </row>
    <row r="41" spans="1:10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448.47</v>
      </c>
    </row>
    <row r="42" spans="1:10">
      <c r="A42" s="398" t="s">
        <v>41</v>
      </c>
      <c r="B42" s="399"/>
      <c r="C42" s="399"/>
      <c r="D42" s="399"/>
      <c r="E42" s="399"/>
      <c r="F42" s="399"/>
      <c r="G42" s="400"/>
      <c r="H42" s="252">
        <v>733.39</v>
      </c>
    </row>
    <row r="43" spans="1:10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10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712.69</v>
      </c>
      <c r="I44" s="147"/>
    </row>
    <row r="45" spans="1:10">
      <c r="A45" s="387" t="s">
        <v>41</v>
      </c>
      <c r="B45" s="388"/>
      <c r="C45" s="388"/>
      <c r="D45" s="388"/>
      <c r="E45" s="388"/>
      <c r="F45" s="388"/>
      <c r="G45" s="389"/>
      <c r="H45" s="178">
        <v>712.69</v>
      </c>
    </row>
    <row r="46" spans="1:10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6178.3900000000012</v>
      </c>
    </row>
    <row r="47" spans="1:10">
      <c r="A47" s="393" t="s">
        <v>46</v>
      </c>
      <c r="B47" s="394"/>
      <c r="C47" s="394"/>
      <c r="D47" s="394"/>
      <c r="E47" s="394"/>
      <c r="F47" s="394"/>
      <c r="G47" s="394"/>
      <c r="H47" s="252">
        <v>13708.620000000003</v>
      </c>
    </row>
    <row r="48" spans="1:10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8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8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</row>
    <row r="51" spans="1:8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8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</row>
    <row r="53" spans="1:8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</row>
    <row r="54" spans="1:8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</row>
    <row r="55" spans="1:8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</row>
    <row r="56" spans="1:8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</row>
    <row r="57" spans="1:8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</row>
    <row r="58" spans="1:8">
      <c r="A58" s="382" t="s">
        <v>51</v>
      </c>
      <c r="B58" s="382"/>
      <c r="C58" s="382"/>
      <c r="D58" s="382"/>
      <c r="E58" s="382"/>
      <c r="F58" s="382"/>
      <c r="G58" s="382"/>
      <c r="H58" s="252">
        <v>2453.73</v>
      </c>
    </row>
    <row r="59" spans="1:8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8">
      <c r="A60" s="385" t="s">
        <v>52</v>
      </c>
      <c r="B60" s="386"/>
      <c r="C60" s="386"/>
      <c r="D60" s="386"/>
      <c r="E60" s="386"/>
      <c r="F60" s="386"/>
      <c r="G60" s="386"/>
      <c r="H60" s="252">
        <v>16162.350000000002</v>
      </c>
    </row>
    <row r="61" spans="1:8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8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8">
      <c r="A63" s="246">
        <v>1</v>
      </c>
      <c r="B63" s="404" t="s">
        <v>422</v>
      </c>
      <c r="C63" s="404"/>
      <c r="D63" s="404"/>
      <c r="E63" s="404"/>
      <c r="F63" s="404"/>
      <c r="G63" s="404"/>
      <c r="H63" s="178">
        <v>2463.6999999999998</v>
      </c>
    </row>
    <row r="64" spans="1:8">
      <c r="A64" s="405" t="s">
        <v>54</v>
      </c>
      <c r="B64" s="405"/>
      <c r="C64" s="405"/>
      <c r="D64" s="405"/>
      <c r="E64" s="405"/>
      <c r="F64" s="405"/>
      <c r="G64" s="405"/>
      <c r="H64" s="178">
        <v>2463.6999999999998</v>
      </c>
    </row>
    <row r="65" spans="1:12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2">
      <c r="A66" s="385" t="s">
        <v>55</v>
      </c>
      <c r="B66" s="386"/>
      <c r="C66" s="386"/>
      <c r="D66" s="386"/>
      <c r="E66" s="386"/>
      <c r="F66" s="386"/>
      <c r="G66" s="386"/>
      <c r="H66" s="252">
        <v>18626.050000000003</v>
      </c>
    </row>
    <row r="67" spans="1:12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2">
      <c r="A68" s="385" t="s">
        <v>56</v>
      </c>
      <c r="B68" s="386"/>
      <c r="C68" s="386"/>
      <c r="D68" s="386"/>
      <c r="E68" s="386"/>
      <c r="F68" s="386"/>
      <c r="G68" s="386"/>
      <c r="H68" s="409"/>
      <c r="I68" s="80"/>
    </row>
    <row r="69" spans="1:12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2459.2600000000002</v>
      </c>
      <c r="J69" s="180"/>
      <c r="L69" s="79"/>
    </row>
    <row r="70" spans="1:12" ht="15" hidden="1" customHeight="1">
      <c r="A70" s="5"/>
      <c r="B70" s="383"/>
      <c r="C70" s="383"/>
      <c r="D70" s="383"/>
      <c r="E70" s="383"/>
      <c r="F70" s="383"/>
      <c r="G70" s="383"/>
      <c r="H70" s="384"/>
    </row>
    <row r="71" spans="1:12">
      <c r="A71" s="385" t="s">
        <v>57</v>
      </c>
      <c r="B71" s="386"/>
      <c r="C71" s="386"/>
      <c r="D71" s="386"/>
      <c r="E71" s="386"/>
      <c r="F71" s="386"/>
      <c r="G71" s="386"/>
      <c r="H71" s="252">
        <v>20389.759999999998</v>
      </c>
      <c r="I71" s="146"/>
    </row>
    <row r="72" spans="1:12" hidden="1"/>
    <row r="73" spans="1:12">
      <c r="J73" s="180"/>
    </row>
    <row r="74" spans="1:12">
      <c r="H74" s="180"/>
    </row>
    <row r="75" spans="1:12">
      <c r="H75" s="180"/>
    </row>
    <row r="76" spans="1:12">
      <c r="H76" s="180"/>
    </row>
    <row r="77" spans="1:12">
      <c r="H77" s="180"/>
    </row>
  </sheetData>
  <mergeCells count="55">
    <mergeCell ref="B14:G14"/>
    <mergeCell ref="C2:G2"/>
    <mergeCell ref="A4:G4"/>
    <mergeCell ref="A6:H6"/>
    <mergeCell ref="B7:G7"/>
    <mergeCell ref="B8:G8"/>
    <mergeCell ref="B9:G9"/>
    <mergeCell ref="B10:G10"/>
    <mergeCell ref="B11:G11"/>
    <mergeCell ref="B12:G12"/>
    <mergeCell ref="B13:G13"/>
    <mergeCell ref="B27:G27"/>
    <mergeCell ref="B15:G15"/>
    <mergeCell ref="A16:G16"/>
    <mergeCell ref="A18:H18"/>
    <mergeCell ref="A19:H19"/>
    <mergeCell ref="B20:G20"/>
    <mergeCell ref="B21:G21"/>
    <mergeCell ref="B22:G22"/>
    <mergeCell ref="B23:G23"/>
    <mergeCell ref="B24:G24"/>
    <mergeCell ref="B25:G25"/>
    <mergeCell ref="B26:G26"/>
    <mergeCell ref="B39:G39"/>
    <mergeCell ref="A28:G28"/>
    <mergeCell ref="A29:H29"/>
    <mergeCell ref="B30:G30"/>
    <mergeCell ref="B31:G31"/>
    <mergeCell ref="B32:G32"/>
    <mergeCell ref="B33:G33"/>
    <mergeCell ref="B34:G34"/>
    <mergeCell ref="B35:G35"/>
    <mergeCell ref="B36:G36"/>
    <mergeCell ref="A37:G37"/>
    <mergeCell ref="A38:H38"/>
    <mergeCell ref="A62:H62"/>
    <mergeCell ref="B40:G40"/>
    <mergeCell ref="B41:G41"/>
    <mergeCell ref="A42:G42"/>
    <mergeCell ref="A43:H43"/>
    <mergeCell ref="B44:G44"/>
    <mergeCell ref="A45:G45"/>
    <mergeCell ref="A46:G46"/>
    <mergeCell ref="A47:G47"/>
    <mergeCell ref="A58:G58"/>
    <mergeCell ref="A59:G59"/>
    <mergeCell ref="A60:G60"/>
    <mergeCell ref="B69:G69"/>
    <mergeCell ref="B70:H70"/>
    <mergeCell ref="A71:G71"/>
    <mergeCell ref="B63:G63"/>
    <mergeCell ref="A64:G64"/>
    <mergeCell ref="A65:H65"/>
    <mergeCell ref="A66:G66"/>
    <mergeCell ref="A68:H68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  <headerFoot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78"/>
  <sheetViews>
    <sheetView view="pageBreakPreview" zoomScale="90" zoomScaleNormal="85" zoomScaleSheetLayoutView="90" workbookViewId="0">
      <pane xSplit="8" ySplit="5" topLeftCell="I22" activePane="bottomRight" state="frozen"/>
      <selection pane="topRight" activeCell="J1" sqref="J1"/>
      <selection pane="bottomLeft" activeCell="A6" sqref="A6"/>
      <selection pane="bottomRight" activeCell="H1" sqref="H1:H1048576"/>
    </sheetView>
  </sheetViews>
  <sheetFormatPr defaultRowHeight="15"/>
  <cols>
    <col min="1" max="1" width="6" customWidth="1"/>
    <col min="2" max="2" width="12" customWidth="1"/>
    <col min="3" max="6" width="10.5703125" customWidth="1"/>
    <col min="7" max="7" width="7.85546875" customWidth="1"/>
    <col min="8" max="8" width="14" customWidth="1"/>
    <col min="11" max="11" width="10.5703125" bestFit="1" customWidth="1"/>
  </cols>
  <sheetData>
    <row r="1" spans="1:9" hidden="1"/>
    <row r="2" spans="1:9" ht="27.6" hidden="1" customHeight="1">
      <c r="A2" s="247"/>
      <c r="B2" s="248" t="str">
        <f>'E.O. N'!B2</f>
        <v>CARGO</v>
      </c>
      <c r="C2" s="410" t="str">
        <f>GERAL!C14</f>
        <v>Bombeiro Civil</v>
      </c>
      <c r="D2" s="410"/>
      <c r="E2" s="410"/>
      <c r="F2" s="410"/>
      <c r="G2" s="410"/>
      <c r="H2" s="248"/>
    </row>
    <row r="3" spans="1:9" hidden="1">
      <c r="A3" s="1"/>
      <c r="B3" s="1"/>
      <c r="C3" s="1"/>
      <c r="D3" s="1"/>
      <c r="E3" s="1"/>
      <c r="F3" s="1"/>
      <c r="G3" s="1"/>
      <c r="H3" s="1"/>
    </row>
    <row r="4" spans="1:9" ht="33" customHeight="1">
      <c r="A4" s="411" t="s">
        <v>415</v>
      </c>
      <c r="B4" s="412"/>
      <c r="C4" s="412"/>
      <c r="D4" s="412"/>
      <c r="E4" s="412"/>
      <c r="F4" s="412"/>
      <c r="G4" s="412"/>
      <c r="H4" s="263" t="s">
        <v>407</v>
      </c>
    </row>
    <row r="5" spans="1:9" ht="15" hidden="1" customHeight="1">
      <c r="A5" s="262"/>
      <c r="B5" s="262"/>
      <c r="C5" s="262"/>
      <c r="D5" s="262"/>
      <c r="E5" s="262"/>
      <c r="F5" s="262"/>
      <c r="G5" s="262"/>
      <c r="H5" s="262"/>
    </row>
    <row r="6" spans="1:9">
      <c r="A6" s="398" t="s">
        <v>0</v>
      </c>
      <c r="B6" s="399"/>
      <c r="C6" s="399"/>
      <c r="D6" s="399"/>
      <c r="E6" s="399"/>
      <c r="F6" s="399"/>
      <c r="G6" s="399"/>
      <c r="H6" s="400"/>
    </row>
    <row r="7" spans="1:9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9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2047.1</v>
      </c>
      <c r="I8" s="79"/>
    </row>
    <row r="9" spans="1:9">
      <c r="A9" s="246" t="s">
        <v>6</v>
      </c>
      <c r="B9" s="395" t="s">
        <v>170</v>
      </c>
      <c r="C9" s="396"/>
      <c r="D9" s="396"/>
      <c r="E9" s="396"/>
      <c r="F9" s="396"/>
      <c r="G9" s="397"/>
      <c r="H9" s="178">
        <v>0</v>
      </c>
      <c r="I9" s="79"/>
    </row>
    <row r="10" spans="1:9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0</v>
      </c>
    </row>
    <row r="11" spans="1:9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614.13</v>
      </c>
    </row>
    <row r="12" spans="1:9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</row>
    <row r="13" spans="1:9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</row>
    <row r="14" spans="1:9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I14" s="79"/>
    </row>
    <row r="15" spans="1:9">
      <c r="A15" s="246" t="s">
        <v>334</v>
      </c>
      <c r="B15" s="395" t="s">
        <v>420</v>
      </c>
      <c r="C15" s="396"/>
      <c r="D15" s="396"/>
      <c r="E15" s="396"/>
      <c r="F15" s="396"/>
      <c r="G15" s="397"/>
      <c r="H15" s="178">
        <v>60.49</v>
      </c>
    </row>
    <row r="16" spans="1:9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2721.72</v>
      </c>
    </row>
    <row r="17" spans="1:8" ht="15" hidden="1" customHeight="1">
      <c r="A17" s="83"/>
      <c r="B17" s="4"/>
      <c r="C17" s="4"/>
      <c r="D17" s="4"/>
      <c r="E17" s="4"/>
      <c r="F17" s="4"/>
      <c r="G17" s="4"/>
      <c r="H17" s="82"/>
    </row>
    <row r="18" spans="1:8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8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8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40.83</v>
      </c>
    </row>
    <row r="21" spans="1:8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544.35</v>
      </c>
    </row>
    <row r="22" spans="1:8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27.22</v>
      </c>
    </row>
    <row r="23" spans="1:8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121.57</v>
      </c>
    </row>
    <row r="24" spans="1:8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217.74</v>
      </c>
    </row>
    <row r="25" spans="1:8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5.44</v>
      </c>
    </row>
    <row r="26" spans="1:8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16.329999999999998</v>
      </c>
    </row>
    <row r="27" spans="1:8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68.05</v>
      </c>
    </row>
    <row r="28" spans="1:8">
      <c r="A28" s="398" t="s">
        <v>27</v>
      </c>
      <c r="B28" s="399"/>
      <c r="C28" s="399"/>
      <c r="D28" s="399"/>
      <c r="E28" s="399"/>
      <c r="F28" s="399"/>
      <c r="G28" s="400"/>
      <c r="H28" s="252">
        <v>1041.5300000000002</v>
      </c>
    </row>
    <row r="29" spans="1:8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8" ht="15" customHeight="1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27.31</v>
      </c>
    </row>
    <row r="31" spans="1:8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302.38</v>
      </c>
    </row>
    <row r="32" spans="1:8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27.31</v>
      </c>
    </row>
    <row r="33" spans="1:9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14</v>
      </c>
    </row>
    <row r="34" spans="1:9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41.31</v>
      </c>
    </row>
    <row r="35" spans="1:9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29.88</v>
      </c>
    </row>
    <row r="36" spans="1:9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226.72</v>
      </c>
    </row>
    <row r="37" spans="1:9">
      <c r="A37" s="398" t="s">
        <v>36</v>
      </c>
      <c r="B37" s="399"/>
      <c r="C37" s="399"/>
      <c r="D37" s="399"/>
      <c r="E37" s="399"/>
      <c r="F37" s="399"/>
      <c r="G37" s="400"/>
      <c r="H37" s="252">
        <v>668.91</v>
      </c>
    </row>
    <row r="38" spans="1:9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9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69.41</v>
      </c>
      <c r="I39" s="146"/>
    </row>
    <row r="40" spans="1:9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33.57</v>
      </c>
    </row>
    <row r="41" spans="1:9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162.1</v>
      </c>
    </row>
    <row r="42" spans="1:9">
      <c r="A42" s="398" t="s">
        <v>41</v>
      </c>
      <c r="B42" s="399"/>
      <c r="C42" s="399"/>
      <c r="D42" s="399"/>
      <c r="E42" s="399"/>
      <c r="F42" s="399"/>
      <c r="G42" s="400"/>
      <c r="H42" s="252">
        <v>265.08</v>
      </c>
    </row>
    <row r="43" spans="1:9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9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257.58999999999997</v>
      </c>
    </row>
    <row r="45" spans="1:9" ht="15" customHeight="1">
      <c r="A45" s="387" t="s">
        <v>41</v>
      </c>
      <c r="B45" s="388"/>
      <c r="C45" s="388"/>
      <c r="D45" s="388"/>
      <c r="E45" s="388"/>
      <c r="F45" s="388"/>
      <c r="G45" s="389"/>
      <c r="H45" s="178">
        <v>257.58999999999997</v>
      </c>
    </row>
    <row r="46" spans="1:9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2233.11</v>
      </c>
    </row>
    <row r="47" spans="1:9">
      <c r="A47" s="393" t="s">
        <v>46</v>
      </c>
      <c r="B47" s="394"/>
      <c r="C47" s="394"/>
      <c r="D47" s="394"/>
      <c r="E47" s="394"/>
      <c r="F47" s="394"/>
      <c r="G47" s="394"/>
      <c r="H47" s="252">
        <v>4954.83</v>
      </c>
    </row>
    <row r="48" spans="1:9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8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8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</row>
    <row r="51" spans="1:8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8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</row>
    <row r="53" spans="1:8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</row>
    <row r="54" spans="1:8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</row>
    <row r="55" spans="1:8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</row>
    <row r="56" spans="1:8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</row>
    <row r="57" spans="1:8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</row>
    <row r="58" spans="1:8">
      <c r="A58" s="387" t="s">
        <v>51</v>
      </c>
      <c r="B58" s="388"/>
      <c r="C58" s="388"/>
      <c r="D58" s="388"/>
      <c r="E58" s="388"/>
      <c r="F58" s="388"/>
      <c r="G58" s="388"/>
      <c r="H58" s="252">
        <v>2453.73</v>
      </c>
    </row>
    <row r="59" spans="1:8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8">
      <c r="A60" s="385" t="s">
        <v>52</v>
      </c>
      <c r="B60" s="386"/>
      <c r="C60" s="386"/>
      <c r="D60" s="386"/>
      <c r="E60" s="386"/>
      <c r="F60" s="386"/>
      <c r="G60" s="386"/>
      <c r="H60" s="252">
        <v>7408.5599999999995</v>
      </c>
    </row>
    <row r="61" spans="1:8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8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8">
      <c r="A63" s="246">
        <v>1</v>
      </c>
      <c r="B63" s="395" t="s">
        <v>422</v>
      </c>
      <c r="C63" s="396"/>
      <c r="D63" s="396"/>
      <c r="E63" s="396"/>
      <c r="F63" s="396"/>
      <c r="G63" s="397"/>
      <c r="H63" s="178">
        <v>1120.94</v>
      </c>
    </row>
    <row r="64" spans="1:8">
      <c r="A64" s="393" t="s">
        <v>54</v>
      </c>
      <c r="B64" s="394"/>
      <c r="C64" s="394"/>
      <c r="D64" s="394"/>
      <c r="E64" s="394"/>
      <c r="F64" s="394"/>
      <c r="G64" s="413"/>
      <c r="H64" s="178">
        <v>1120.94</v>
      </c>
    </row>
    <row r="65" spans="1:11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1">
      <c r="A66" s="385" t="s">
        <v>55</v>
      </c>
      <c r="B66" s="386"/>
      <c r="C66" s="386"/>
      <c r="D66" s="386"/>
      <c r="E66" s="386"/>
      <c r="F66" s="386"/>
      <c r="G66" s="386"/>
      <c r="H66" s="252">
        <v>8529.5</v>
      </c>
    </row>
    <row r="67" spans="1:11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1">
      <c r="A68" s="385" t="s">
        <v>56</v>
      </c>
      <c r="B68" s="386"/>
      <c r="C68" s="386"/>
      <c r="D68" s="386"/>
      <c r="E68" s="386"/>
      <c r="F68" s="386"/>
      <c r="G68" s="386"/>
      <c r="H68" s="409"/>
    </row>
    <row r="69" spans="1:11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1057.78</v>
      </c>
      <c r="K69" s="79"/>
    </row>
    <row r="70" spans="1:11" ht="15" hidden="1" customHeight="1">
      <c r="A70" s="5"/>
      <c r="B70" s="383"/>
      <c r="C70" s="383"/>
      <c r="D70" s="383"/>
      <c r="E70" s="383"/>
      <c r="F70" s="383"/>
      <c r="G70" s="383"/>
      <c r="H70" s="384"/>
    </row>
    <row r="71" spans="1:11">
      <c r="A71" s="385" t="s">
        <v>57</v>
      </c>
      <c r="B71" s="386"/>
      <c r="C71" s="386"/>
      <c r="D71" s="386"/>
      <c r="E71" s="386"/>
      <c r="F71" s="386"/>
      <c r="G71" s="386"/>
      <c r="H71" s="252">
        <v>9337.11</v>
      </c>
    </row>
    <row r="72" spans="1:11" hidden="1"/>
    <row r="74" spans="1:11">
      <c r="H74" s="180"/>
    </row>
    <row r="75" spans="1:11">
      <c r="H75" s="180"/>
    </row>
    <row r="76" spans="1:11">
      <c r="H76" s="180"/>
    </row>
    <row r="77" spans="1:11">
      <c r="H77" s="180"/>
    </row>
    <row r="78" spans="1:11">
      <c r="H78" s="180"/>
    </row>
  </sheetData>
  <mergeCells count="55">
    <mergeCell ref="A68:H68"/>
    <mergeCell ref="B69:G69"/>
    <mergeCell ref="B70:H70"/>
    <mergeCell ref="A71:G71"/>
    <mergeCell ref="A60:G60"/>
    <mergeCell ref="A62:H62"/>
    <mergeCell ref="A64:G64"/>
    <mergeCell ref="A65:H65"/>
    <mergeCell ref="A66:G66"/>
    <mergeCell ref="B15:G15"/>
    <mergeCell ref="A16:G16"/>
    <mergeCell ref="A19:H19"/>
    <mergeCell ref="B27:G27"/>
    <mergeCell ref="A28:G28"/>
    <mergeCell ref="B20:G20"/>
    <mergeCell ref="B21:G21"/>
    <mergeCell ref="B22:G22"/>
    <mergeCell ref="B23:G23"/>
    <mergeCell ref="B24:G24"/>
    <mergeCell ref="B25:G25"/>
    <mergeCell ref="B26:G26"/>
    <mergeCell ref="A29:H29"/>
    <mergeCell ref="B36:G36"/>
    <mergeCell ref="A37:G37"/>
    <mergeCell ref="A38:H38"/>
    <mergeCell ref="B41:G41"/>
    <mergeCell ref="B39:G39"/>
    <mergeCell ref="B30:G30"/>
    <mergeCell ref="B31:G31"/>
    <mergeCell ref="B32:G32"/>
    <mergeCell ref="B33:G33"/>
    <mergeCell ref="B34:G34"/>
    <mergeCell ref="B35:G35"/>
    <mergeCell ref="B40:G40"/>
    <mergeCell ref="A43:H43"/>
    <mergeCell ref="B44:G44"/>
    <mergeCell ref="A46:G46"/>
    <mergeCell ref="A47:G47"/>
    <mergeCell ref="A45:G45"/>
    <mergeCell ref="A4:G4"/>
    <mergeCell ref="A58:G58"/>
    <mergeCell ref="A59:G59"/>
    <mergeCell ref="B63:G63"/>
    <mergeCell ref="C2:G2"/>
    <mergeCell ref="A6:H6"/>
    <mergeCell ref="B7:G7"/>
    <mergeCell ref="A18:H18"/>
    <mergeCell ref="B14:G14"/>
    <mergeCell ref="B8:G8"/>
    <mergeCell ref="B9:G9"/>
    <mergeCell ref="B10:G10"/>
    <mergeCell ref="B11:G11"/>
    <mergeCell ref="B12:G12"/>
    <mergeCell ref="B13:G13"/>
    <mergeCell ref="A42:G42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&amp;R&amp;P/&amp;N</oddFooter>
  </headerFooter>
  <rowBreaks count="1" manualBreakCount="1">
    <brk id="71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75"/>
  <sheetViews>
    <sheetView view="pageBreakPreview" zoomScale="90" zoomScaleNormal="85" zoomScaleSheetLayoutView="90" workbookViewId="0">
      <pane xSplit="8" ySplit="4" topLeftCell="I28" activePane="bottomRight" state="frozen"/>
      <selection pane="topRight" activeCell="J1" sqref="J1"/>
      <selection pane="bottomLeft" activeCell="A6" sqref="A6"/>
      <selection pane="bottomRight" activeCell="H1" sqref="H1:H1048576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10" max="10" width="10.5703125" bestFit="1" customWidth="1"/>
    <col min="16" max="16" width="10.28515625" bestFit="1" customWidth="1"/>
  </cols>
  <sheetData>
    <row r="1" spans="1:17" hidden="1"/>
    <row r="2" spans="1:17" ht="27.6" hidden="1" customHeight="1">
      <c r="A2" s="247"/>
      <c r="B2" s="248" t="str">
        <f>'E.O. N'!B2</f>
        <v>CARGO</v>
      </c>
      <c r="C2" s="410" t="str">
        <f>GERAL!C12</f>
        <v>Controlador Operacional II</v>
      </c>
      <c r="D2" s="410"/>
      <c r="E2" s="410"/>
      <c r="F2" s="410"/>
      <c r="G2" s="410"/>
      <c r="H2" s="248"/>
    </row>
    <row r="3" spans="1:17" hidden="1">
      <c r="A3" s="1"/>
      <c r="B3" s="1"/>
      <c r="C3" s="1"/>
      <c r="D3" s="1"/>
      <c r="E3" s="1"/>
      <c r="F3" s="1"/>
      <c r="G3" s="1"/>
      <c r="H3" s="1"/>
    </row>
    <row r="4" spans="1:17" ht="33" customHeight="1">
      <c r="A4" s="411" t="s">
        <v>415</v>
      </c>
      <c r="B4" s="412"/>
      <c r="C4" s="412"/>
      <c r="D4" s="412"/>
      <c r="E4" s="412"/>
      <c r="F4" s="412"/>
      <c r="G4" s="412"/>
      <c r="H4" s="263" t="s">
        <v>409</v>
      </c>
    </row>
    <row r="5" spans="1:17" ht="15" hidden="1" customHeight="1">
      <c r="A5" s="262"/>
      <c r="B5" s="262"/>
      <c r="C5" s="262"/>
      <c r="D5" s="262"/>
      <c r="E5" s="262"/>
      <c r="F5" s="262"/>
      <c r="G5" s="262"/>
      <c r="H5" s="262"/>
    </row>
    <row r="6" spans="1:17">
      <c r="A6" s="398" t="s">
        <v>0</v>
      </c>
      <c r="B6" s="399"/>
      <c r="C6" s="399"/>
      <c r="D6" s="399"/>
      <c r="E6" s="399"/>
      <c r="F6" s="399"/>
      <c r="G6" s="399"/>
      <c r="H6" s="400"/>
    </row>
    <row r="7" spans="1:17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17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2047.1</v>
      </c>
      <c r="J8" s="240"/>
      <c r="K8" s="240"/>
      <c r="L8" s="240"/>
    </row>
    <row r="9" spans="1:17">
      <c r="A9" s="246" t="s">
        <v>6</v>
      </c>
      <c r="B9" s="395" t="s">
        <v>393</v>
      </c>
      <c r="C9" s="396"/>
      <c r="D9" s="396"/>
      <c r="E9" s="396"/>
      <c r="F9" s="396"/>
      <c r="G9" s="397"/>
      <c r="H9" s="178">
        <v>290.32</v>
      </c>
      <c r="J9" s="240"/>
      <c r="K9" s="240"/>
      <c r="L9" s="240"/>
    </row>
    <row r="10" spans="1:17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29.03</v>
      </c>
      <c r="J10" s="240"/>
      <c r="K10" s="240"/>
      <c r="L10" s="240"/>
    </row>
    <row r="11" spans="1:17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614.13</v>
      </c>
    </row>
    <row r="12" spans="1:17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O12" s="241"/>
      <c r="Q12" s="240"/>
    </row>
    <row r="13" spans="1:17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</row>
    <row r="14" spans="1:17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O14" s="241"/>
      <c r="P14" s="241"/>
    </row>
    <row r="15" spans="1:17">
      <c r="A15" s="246" t="s">
        <v>334</v>
      </c>
      <c r="B15" s="395" t="s">
        <v>420</v>
      </c>
      <c r="C15" s="396"/>
      <c r="D15" s="396"/>
      <c r="E15" s="396"/>
      <c r="F15" s="396"/>
      <c r="G15" s="397"/>
      <c r="H15" s="178">
        <v>67.08</v>
      </c>
      <c r="O15" s="241"/>
    </row>
    <row r="16" spans="1:17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3047.6600000000003</v>
      </c>
    </row>
    <row r="17" spans="1:8" ht="15" hidden="1" customHeight="1">
      <c r="A17" s="83"/>
      <c r="B17" s="4"/>
      <c r="C17" s="4"/>
      <c r="D17" s="4"/>
      <c r="E17" s="4"/>
      <c r="F17" s="4"/>
      <c r="G17" s="4"/>
      <c r="H17" s="82"/>
    </row>
    <row r="18" spans="1:8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8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8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45.72</v>
      </c>
    </row>
    <row r="21" spans="1:8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609.53</v>
      </c>
    </row>
    <row r="22" spans="1:8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30.48</v>
      </c>
    </row>
    <row r="23" spans="1:8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136.58000000000001</v>
      </c>
    </row>
    <row r="24" spans="1:8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243.82</v>
      </c>
    </row>
    <row r="25" spans="1:8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6.1</v>
      </c>
    </row>
    <row r="26" spans="1:8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18.29</v>
      </c>
    </row>
    <row r="27" spans="1:8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76.19</v>
      </c>
    </row>
    <row r="28" spans="1:8">
      <c r="A28" s="398" t="s">
        <v>27</v>
      </c>
      <c r="B28" s="399"/>
      <c r="C28" s="399"/>
      <c r="D28" s="399"/>
      <c r="E28" s="399"/>
      <c r="F28" s="399"/>
      <c r="G28" s="400"/>
      <c r="H28" s="252">
        <v>1166.71</v>
      </c>
    </row>
    <row r="29" spans="1:8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8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30.87</v>
      </c>
    </row>
    <row r="31" spans="1:8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338.6</v>
      </c>
    </row>
    <row r="32" spans="1:8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30.87</v>
      </c>
    </row>
    <row r="33" spans="1:8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15.82</v>
      </c>
    </row>
    <row r="34" spans="1:8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46.69</v>
      </c>
    </row>
    <row r="35" spans="1:8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33.49</v>
      </c>
    </row>
    <row r="36" spans="1:8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253.87</v>
      </c>
    </row>
    <row r="37" spans="1:8">
      <c r="A37" s="398" t="s">
        <v>36</v>
      </c>
      <c r="B37" s="399"/>
      <c r="C37" s="399"/>
      <c r="D37" s="399"/>
      <c r="E37" s="399"/>
      <c r="F37" s="399"/>
      <c r="G37" s="400"/>
      <c r="H37" s="252">
        <v>750.21</v>
      </c>
    </row>
    <row r="38" spans="1:8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8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77.86</v>
      </c>
    </row>
    <row r="40" spans="1:8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37.81</v>
      </c>
    </row>
    <row r="41" spans="1:8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182.1</v>
      </c>
    </row>
    <row r="42" spans="1:8">
      <c r="A42" s="398" t="s">
        <v>41</v>
      </c>
      <c r="B42" s="399"/>
      <c r="C42" s="399"/>
      <c r="D42" s="399"/>
      <c r="E42" s="399"/>
      <c r="F42" s="399"/>
      <c r="G42" s="400"/>
      <c r="H42" s="252">
        <v>297.77</v>
      </c>
    </row>
    <row r="43" spans="1:8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8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289</v>
      </c>
    </row>
    <row r="45" spans="1:8">
      <c r="A45" s="387" t="s">
        <v>41</v>
      </c>
      <c r="B45" s="388"/>
      <c r="C45" s="388"/>
      <c r="D45" s="388"/>
      <c r="E45" s="388"/>
      <c r="F45" s="388"/>
      <c r="G45" s="389"/>
      <c r="H45" s="178">
        <v>289</v>
      </c>
    </row>
    <row r="46" spans="1:8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2503.69</v>
      </c>
    </row>
    <row r="47" spans="1:8">
      <c r="A47" s="393" t="s">
        <v>46</v>
      </c>
      <c r="B47" s="394"/>
      <c r="C47" s="394"/>
      <c r="D47" s="394"/>
      <c r="E47" s="394"/>
      <c r="F47" s="394"/>
      <c r="G47" s="394"/>
      <c r="H47" s="252">
        <v>5551.35</v>
      </c>
    </row>
    <row r="48" spans="1:8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8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8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</row>
    <row r="51" spans="1:8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8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</row>
    <row r="53" spans="1:8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</row>
    <row r="54" spans="1:8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</row>
    <row r="55" spans="1:8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</row>
    <row r="56" spans="1:8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</row>
    <row r="57" spans="1:8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</row>
    <row r="58" spans="1:8">
      <c r="A58" s="387" t="s">
        <v>51</v>
      </c>
      <c r="B58" s="388"/>
      <c r="C58" s="388"/>
      <c r="D58" s="388"/>
      <c r="E58" s="388"/>
      <c r="F58" s="388"/>
      <c r="G58" s="388"/>
      <c r="H58" s="252">
        <v>2453.73</v>
      </c>
    </row>
    <row r="59" spans="1:8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8">
      <c r="A60" s="385" t="s">
        <v>52</v>
      </c>
      <c r="B60" s="386"/>
      <c r="C60" s="386"/>
      <c r="D60" s="386"/>
      <c r="E60" s="386"/>
      <c r="F60" s="386"/>
      <c r="G60" s="386"/>
      <c r="H60" s="252">
        <v>8005.08</v>
      </c>
    </row>
    <row r="61" spans="1:8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8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8">
      <c r="A63" s="246">
        <v>1</v>
      </c>
      <c r="B63" s="395" t="s">
        <v>422</v>
      </c>
      <c r="C63" s="396"/>
      <c r="D63" s="396"/>
      <c r="E63" s="396"/>
      <c r="F63" s="396"/>
      <c r="G63" s="397"/>
      <c r="H63" s="178">
        <v>1210.01</v>
      </c>
    </row>
    <row r="64" spans="1:8">
      <c r="A64" s="393" t="s">
        <v>54</v>
      </c>
      <c r="B64" s="394"/>
      <c r="C64" s="394"/>
      <c r="D64" s="394"/>
      <c r="E64" s="394"/>
      <c r="F64" s="394"/>
      <c r="G64" s="413"/>
      <c r="H64" s="178">
        <v>1210.01</v>
      </c>
    </row>
    <row r="65" spans="1:10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0">
      <c r="A66" s="385" t="s">
        <v>55</v>
      </c>
      <c r="B66" s="386"/>
      <c r="C66" s="386"/>
      <c r="D66" s="386"/>
      <c r="E66" s="386"/>
      <c r="F66" s="386"/>
      <c r="G66" s="386"/>
      <c r="H66" s="252">
        <v>9215.09</v>
      </c>
    </row>
    <row r="67" spans="1:10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0">
      <c r="A68" s="385" t="s">
        <v>56</v>
      </c>
      <c r="B68" s="386"/>
      <c r="C68" s="386"/>
      <c r="D68" s="386"/>
      <c r="E68" s="386"/>
      <c r="F68" s="386"/>
      <c r="G68" s="386"/>
      <c r="H68" s="409"/>
    </row>
    <row r="69" spans="1:10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1188.75</v>
      </c>
      <c r="J69" s="79"/>
    </row>
    <row r="70" spans="1:10" ht="15" hidden="1" customHeight="1">
      <c r="A70" s="5"/>
      <c r="B70" s="383"/>
      <c r="C70" s="383"/>
      <c r="D70" s="383"/>
      <c r="E70" s="383"/>
      <c r="F70" s="383"/>
      <c r="G70" s="383"/>
      <c r="H70" s="384"/>
    </row>
    <row r="71" spans="1:10">
      <c r="A71" s="385" t="s">
        <v>57</v>
      </c>
      <c r="B71" s="386"/>
      <c r="C71" s="386"/>
      <c r="D71" s="386"/>
      <c r="E71" s="386"/>
      <c r="F71" s="386"/>
      <c r="G71" s="386"/>
      <c r="H71" s="252">
        <v>10087.67</v>
      </c>
    </row>
    <row r="72" spans="1:10" hidden="1"/>
    <row r="74" spans="1:10">
      <c r="H74" s="180"/>
    </row>
    <row r="75" spans="1:10">
      <c r="H75" s="180"/>
    </row>
  </sheetData>
  <mergeCells count="55">
    <mergeCell ref="B69:G69"/>
    <mergeCell ref="B70:H70"/>
    <mergeCell ref="A71:G71"/>
    <mergeCell ref="B63:G63"/>
    <mergeCell ref="A64:G64"/>
    <mergeCell ref="A65:H65"/>
    <mergeCell ref="A66:G66"/>
    <mergeCell ref="A68:H68"/>
    <mergeCell ref="A62:H62"/>
    <mergeCell ref="B40:G40"/>
    <mergeCell ref="B41:G41"/>
    <mergeCell ref="A42:G42"/>
    <mergeCell ref="A43:H43"/>
    <mergeCell ref="B44:G44"/>
    <mergeCell ref="A45:G45"/>
    <mergeCell ref="A46:G46"/>
    <mergeCell ref="A47:G47"/>
    <mergeCell ref="A58:G58"/>
    <mergeCell ref="A59:G59"/>
    <mergeCell ref="A60:G60"/>
    <mergeCell ref="B39:G39"/>
    <mergeCell ref="A28:G28"/>
    <mergeCell ref="A29:H29"/>
    <mergeCell ref="B30:G30"/>
    <mergeCell ref="B31:G31"/>
    <mergeCell ref="B32:G32"/>
    <mergeCell ref="B33:G33"/>
    <mergeCell ref="B34:G34"/>
    <mergeCell ref="B35:G35"/>
    <mergeCell ref="B36:G36"/>
    <mergeCell ref="A37:G37"/>
    <mergeCell ref="A38:H38"/>
    <mergeCell ref="B27:G27"/>
    <mergeCell ref="B15:G15"/>
    <mergeCell ref="A16:G16"/>
    <mergeCell ref="A18:H18"/>
    <mergeCell ref="A19:H19"/>
    <mergeCell ref="B20:G20"/>
    <mergeCell ref="B21:G21"/>
    <mergeCell ref="B22:G22"/>
    <mergeCell ref="B23:G23"/>
    <mergeCell ref="B24:G24"/>
    <mergeCell ref="B25:G25"/>
    <mergeCell ref="B26:G26"/>
    <mergeCell ref="B14:G14"/>
    <mergeCell ref="C2:G2"/>
    <mergeCell ref="A6:H6"/>
    <mergeCell ref="B7:G7"/>
    <mergeCell ref="B8:G8"/>
    <mergeCell ref="B9:G9"/>
    <mergeCell ref="B10:G10"/>
    <mergeCell ref="B11:G11"/>
    <mergeCell ref="B12:G12"/>
    <mergeCell ref="B13:G13"/>
    <mergeCell ref="A4:G4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77"/>
  <sheetViews>
    <sheetView view="pageBreakPreview" zoomScale="90" zoomScaleNormal="85" zoomScaleSheetLayoutView="90" workbookViewId="0">
      <pane xSplit="8" ySplit="4" topLeftCell="I12" activePane="bottomRight" state="frozen"/>
      <selection pane="topRight" activeCell="J1" sqref="J1"/>
      <selection pane="bottomLeft" activeCell="A6" sqref="A6"/>
      <selection pane="bottomRight" activeCell="H1" sqref="H1:H1048576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12" max="12" width="10.5703125" bestFit="1" customWidth="1"/>
  </cols>
  <sheetData>
    <row r="1" spans="1:10" hidden="1"/>
    <row r="2" spans="1:10" ht="27.6" hidden="1" customHeight="1">
      <c r="A2" s="247"/>
      <c r="B2" s="248" t="str">
        <f>'E.O. N'!B2</f>
        <v>CARGO</v>
      </c>
      <c r="C2" s="410" t="str">
        <f>GERAL!C17</f>
        <v>Bombeiro Civil - Líder</v>
      </c>
      <c r="D2" s="410"/>
      <c r="E2" s="410"/>
      <c r="F2" s="410"/>
      <c r="G2" s="410"/>
      <c r="H2" s="248"/>
    </row>
    <row r="3" spans="1:10" hidden="1">
      <c r="A3" s="1"/>
      <c r="B3" s="1"/>
      <c r="C3" s="1"/>
      <c r="D3" s="1"/>
      <c r="E3" s="1"/>
      <c r="F3" s="1"/>
      <c r="G3" s="1"/>
      <c r="H3" s="1"/>
    </row>
    <row r="4" spans="1:10" ht="33" customHeight="1">
      <c r="A4" s="411" t="s">
        <v>419</v>
      </c>
      <c r="B4" s="412"/>
      <c r="C4" s="412"/>
      <c r="D4" s="412"/>
      <c r="E4" s="412"/>
      <c r="F4" s="412"/>
      <c r="G4" s="412"/>
      <c r="H4" s="263" t="s">
        <v>407</v>
      </c>
    </row>
    <row r="5" spans="1:10" ht="15" hidden="1" customHeight="1">
      <c r="A5" s="262"/>
      <c r="B5" s="262"/>
      <c r="C5" s="262"/>
      <c r="D5" s="262"/>
      <c r="E5" s="262"/>
      <c r="F5" s="262"/>
      <c r="G5" s="262"/>
      <c r="H5" s="262"/>
    </row>
    <row r="6" spans="1:10">
      <c r="A6" s="398" t="s">
        <v>0</v>
      </c>
      <c r="B6" s="399"/>
      <c r="C6" s="399"/>
      <c r="D6" s="399"/>
      <c r="E6" s="399"/>
      <c r="F6" s="399"/>
      <c r="G6" s="399"/>
      <c r="H6" s="400"/>
    </row>
    <row r="7" spans="1:10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10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2797.38</v>
      </c>
      <c r="I8" s="79"/>
      <c r="J8" s="79"/>
    </row>
    <row r="9" spans="1:10">
      <c r="A9" s="246" t="s">
        <v>6</v>
      </c>
      <c r="B9" s="395" t="s">
        <v>170</v>
      </c>
      <c r="C9" s="396"/>
      <c r="D9" s="396"/>
      <c r="E9" s="396"/>
      <c r="F9" s="396"/>
      <c r="G9" s="397"/>
      <c r="H9" s="178">
        <v>0</v>
      </c>
      <c r="J9" s="79"/>
    </row>
    <row r="10" spans="1:10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0</v>
      </c>
      <c r="I10" s="79"/>
    </row>
    <row r="11" spans="1:10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839.21</v>
      </c>
      <c r="I11" s="79"/>
    </row>
    <row r="12" spans="1:10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  <c r="J12" s="79"/>
    </row>
    <row r="13" spans="1:10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  <c r="J13" s="79"/>
    </row>
    <row r="14" spans="1:10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J14" s="79"/>
    </row>
    <row r="15" spans="1:10">
      <c r="A15" s="246" t="s">
        <v>334</v>
      </c>
      <c r="B15" s="395" t="s">
        <v>420</v>
      </c>
      <c r="C15" s="396"/>
      <c r="D15" s="396"/>
      <c r="E15" s="396"/>
      <c r="F15" s="396"/>
      <c r="G15" s="397"/>
      <c r="H15" s="178">
        <v>82.65</v>
      </c>
    </row>
    <row r="16" spans="1:10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3719.2400000000002</v>
      </c>
      <c r="I16" s="79"/>
    </row>
    <row r="17" spans="1:9" ht="15" hidden="1" customHeight="1">
      <c r="A17" s="83"/>
      <c r="B17" s="4"/>
      <c r="C17" s="4"/>
      <c r="D17" s="4"/>
      <c r="E17" s="4"/>
      <c r="F17" s="4"/>
      <c r="G17" s="4"/>
      <c r="H17" s="82"/>
      <c r="I17" s="79"/>
    </row>
    <row r="18" spans="1:9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9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9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55.79</v>
      </c>
    </row>
    <row r="21" spans="1:9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743.85</v>
      </c>
    </row>
    <row r="22" spans="1:9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37.200000000000003</v>
      </c>
    </row>
    <row r="23" spans="1:9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166.13</v>
      </c>
    </row>
    <row r="24" spans="1:9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297.54000000000002</v>
      </c>
    </row>
    <row r="25" spans="1:9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7.44</v>
      </c>
    </row>
    <row r="26" spans="1:9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22.32</v>
      </c>
    </row>
    <row r="27" spans="1:9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92.98</v>
      </c>
    </row>
    <row r="28" spans="1:9">
      <c r="A28" s="398" t="s">
        <v>27</v>
      </c>
      <c r="B28" s="399"/>
      <c r="C28" s="399"/>
      <c r="D28" s="399"/>
      <c r="E28" s="399"/>
      <c r="F28" s="399"/>
      <c r="G28" s="400"/>
      <c r="H28" s="252">
        <v>1423.25</v>
      </c>
    </row>
    <row r="29" spans="1:9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9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37.32</v>
      </c>
    </row>
    <row r="31" spans="1:9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413.21</v>
      </c>
    </row>
    <row r="32" spans="1:9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37.32</v>
      </c>
    </row>
    <row r="33" spans="1:10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19.14</v>
      </c>
    </row>
    <row r="34" spans="1:10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56.45</v>
      </c>
    </row>
    <row r="35" spans="1:10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40.83</v>
      </c>
    </row>
    <row r="36" spans="1:10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309.82</v>
      </c>
    </row>
    <row r="37" spans="1:10">
      <c r="A37" s="398" t="s">
        <v>36</v>
      </c>
      <c r="B37" s="399"/>
      <c r="C37" s="399"/>
      <c r="D37" s="399"/>
      <c r="E37" s="399"/>
      <c r="F37" s="399"/>
      <c r="G37" s="400"/>
      <c r="H37" s="252">
        <v>914.08999999999992</v>
      </c>
    </row>
    <row r="38" spans="1:10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10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94.85</v>
      </c>
      <c r="J39" s="146"/>
    </row>
    <row r="40" spans="1:10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45.87</v>
      </c>
    </row>
    <row r="41" spans="1:10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221.51</v>
      </c>
    </row>
    <row r="42" spans="1:10">
      <c r="A42" s="398" t="s">
        <v>41</v>
      </c>
      <c r="B42" s="399"/>
      <c r="C42" s="399"/>
      <c r="D42" s="399"/>
      <c r="E42" s="399"/>
      <c r="F42" s="399"/>
      <c r="G42" s="400"/>
      <c r="H42" s="252">
        <v>362.23</v>
      </c>
    </row>
    <row r="43" spans="1:10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10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352</v>
      </c>
      <c r="I44" s="147"/>
    </row>
    <row r="45" spans="1:10">
      <c r="A45" s="387" t="s">
        <v>41</v>
      </c>
      <c r="B45" s="388"/>
      <c r="C45" s="388"/>
      <c r="D45" s="388"/>
      <c r="E45" s="388"/>
      <c r="F45" s="388"/>
      <c r="G45" s="389"/>
      <c r="H45" s="178">
        <v>352</v>
      </c>
    </row>
    <row r="46" spans="1:10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3051.57</v>
      </c>
    </row>
    <row r="47" spans="1:10">
      <c r="A47" s="393" t="s">
        <v>46</v>
      </c>
      <c r="B47" s="394"/>
      <c r="C47" s="394"/>
      <c r="D47" s="394"/>
      <c r="E47" s="394"/>
      <c r="F47" s="394"/>
      <c r="G47" s="394"/>
      <c r="H47" s="252">
        <v>6770.81</v>
      </c>
    </row>
    <row r="48" spans="1:10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8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8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</row>
    <row r="51" spans="1:8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8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</row>
    <row r="53" spans="1:8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</row>
    <row r="54" spans="1:8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</row>
    <row r="55" spans="1:8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</row>
    <row r="56" spans="1:8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</row>
    <row r="57" spans="1:8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</row>
    <row r="58" spans="1:8">
      <c r="A58" s="387" t="s">
        <v>51</v>
      </c>
      <c r="B58" s="388"/>
      <c r="C58" s="388"/>
      <c r="D58" s="388"/>
      <c r="E58" s="388"/>
      <c r="F58" s="388"/>
      <c r="G58" s="388"/>
      <c r="H58" s="252">
        <v>2453.73</v>
      </c>
    </row>
    <row r="59" spans="1:8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8">
      <c r="A60" s="385" t="s">
        <v>52</v>
      </c>
      <c r="B60" s="386"/>
      <c r="C60" s="386"/>
      <c r="D60" s="386"/>
      <c r="E60" s="386"/>
      <c r="F60" s="386"/>
      <c r="G60" s="386"/>
      <c r="H60" s="252">
        <v>9224.5400000000009</v>
      </c>
    </row>
    <row r="61" spans="1:8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8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8">
      <c r="A63" s="246">
        <v>1</v>
      </c>
      <c r="B63" s="395" t="s">
        <v>422</v>
      </c>
      <c r="C63" s="396"/>
      <c r="D63" s="396"/>
      <c r="E63" s="396"/>
      <c r="F63" s="396"/>
      <c r="G63" s="397"/>
      <c r="H63" s="178">
        <v>1399.5</v>
      </c>
    </row>
    <row r="64" spans="1:8">
      <c r="A64" s="393" t="s">
        <v>54</v>
      </c>
      <c r="B64" s="394"/>
      <c r="C64" s="394"/>
      <c r="D64" s="394"/>
      <c r="E64" s="394"/>
      <c r="F64" s="394"/>
      <c r="G64" s="413"/>
      <c r="H64" s="178">
        <v>1399.5</v>
      </c>
    </row>
    <row r="65" spans="1:12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2">
      <c r="A66" s="385" t="s">
        <v>55</v>
      </c>
      <c r="B66" s="386"/>
      <c r="C66" s="386"/>
      <c r="D66" s="386"/>
      <c r="E66" s="386"/>
      <c r="F66" s="386"/>
      <c r="G66" s="386"/>
      <c r="H66" s="252">
        <v>10624.04</v>
      </c>
    </row>
    <row r="67" spans="1:12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2">
      <c r="A68" s="385" t="s">
        <v>56</v>
      </c>
      <c r="B68" s="386"/>
      <c r="C68" s="386"/>
      <c r="D68" s="386"/>
      <c r="E68" s="386"/>
      <c r="F68" s="386"/>
      <c r="G68" s="386"/>
      <c r="H68" s="409"/>
      <c r="I68" s="80"/>
    </row>
    <row r="69" spans="1:12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1005.99</v>
      </c>
      <c r="L69" s="79"/>
    </row>
    <row r="70" spans="1:12" ht="15" hidden="1" customHeight="1">
      <c r="A70" s="5"/>
      <c r="B70" s="383"/>
      <c r="C70" s="383"/>
      <c r="D70" s="383"/>
      <c r="E70" s="383"/>
      <c r="F70" s="383"/>
      <c r="G70" s="383"/>
      <c r="H70" s="384"/>
    </row>
    <row r="71" spans="1:12">
      <c r="A71" s="385" t="s">
        <v>57</v>
      </c>
      <c r="B71" s="386"/>
      <c r="C71" s="386"/>
      <c r="D71" s="386"/>
      <c r="E71" s="386"/>
      <c r="F71" s="386"/>
      <c r="G71" s="386"/>
      <c r="H71" s="252">
        <v>11630.04</v>
      </c>
      <c r="I71" s="146"/>
    </row>
    <row r="72" spans="1:12" hidden="1"/>
    <row r="74" spans="1:12">
      <c r="H74" s="180"/>
    </row>
    <row r="75" spans="1:12">
      <c r="H75" s="180"/>
    </row>
    <row r="76" spans="1:12">
      <c r="H76" s="180"/>
    </row>
    <row r="77" spans="1:12">
      <c r="H77" s="180"/>
    </row>
  </sheetData>
  <mergeCells count="55">
    <mergeCell ref="B69:G69"/>
    <mergeCell ref="B70:H70"/>
    <mergeCell ref="A71:G71"/>
    <mergeCell ref="C2:G2"/>
    <mergeCell ref="B63:G63"/>
    <mergeCell ref="A64:G64"/>
    <mergeCell ref="A65:H65"/>
    <mergeCell ref="A66:G66"/>
    <mergeCell ref="A68:H68"/>
    <mergeCell ref="A46:G46"/>
    <mergeCell ref="A47:G47"/>
    <mergeCell ref="A58:G58"/>
    <mergeCell ref="A59:G59"/>
    <mergeCell ref="A60:G60"/>
    <mergeCell ref="B36:G36"/>
    <mergeCell ref="A62:H62"/>
    <mergeCell ref="B40:G40"/>
    <mergeCell ref="B41:G41"/>
    <mergeCell ref="A42:G42"/>
    <mergeCell ref="A43:H43"/>
    <mergeCell ref="B44:G44"/>
    <mergeCell ref="A45:G45"/>
    <mergeCell ref="A4:G4"/>
    <mergeCell ref="B27:G27"/>
    <mergeCell ref="B15:G15"/>
    <mergeCell ref="A16:G16"/>
    <mergeCell ref="A18:H18"/>
    <mergeCell ref="A19:H19"/>
    <mergeCell ref="B20:G20"/>
    <mergeCell ref="B21:G21"/>
    <mergeCell ref="B22:G22"/>
    <mergeCell ref="B23:G23"/>
    <mergeCell ref="B24:G24"/>
    <mergeCell ref="B25:G25"/>
    <mergeCell ref="B26:G26"/>
    <mergeCell ref="B14:G14"/>
    <mergeCell ref="A6:H6"/>
    <mergeCell ref="B7:G7"/>
    <mergeCell ref="B39:G39"/>
    <mergeCell ref="A28:G28"/>
    <mergeCell ref="A29:H29"/>
    <mergeCell ref="B30:G30"/>
    <mergeCell ref="B31:G31"/>
    <mergeCell ref="B32:G32"/>
    <mergeCell ref="B33:G33"/>
    <mergeCell ref="B34:G34"/>
    <mergeCell ref="B35:G35"/>
    <mergeCell ref="A37:G37"/>
    <mergeCell ref="A38:H38"/>
    <mergeCell ref="B13:G13"/>
    <mergeCell ref="B8:G8"/>
    <mergeCell ref="B9:G9"/>
    <mergeCell ref="B10:G10"/>
    <mergeCell ref="B11:G11"/>
    <mergeCell ref="B12:G12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&amp;R&amp;P/&amp;N</oddFooter>
  </headerFooter>
  <rowBreaks count="1" manualBreakCount="1">
    <brk id="71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78"/>
  <sheetViews>
    <sheetView view="pageBreakPreview" zoomScale="90" zoomScaleNormal="85" zoomScaleSheetLayoutView="90" workbookViewId="0">
      <pane xSplit="8" ySplit="4" topLeftCell="I6" activePane="bottomRight" state="frozen"/>
      <selection pane="topRight" activeCell="J1" sqref="J1"/>
      <selection pane="bottomLeft" activeCell="A6" sqref="A6"/>
      <selection pane="bottomRight" activeCell="Q23" sqref="Q23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9" max="9" width="12.28515625" hidden="1" customWidth="1"/>
    <col min="10" max="10" width="10" hidden="1" customWidth="1"/>
    <col min="13" max="13" width="10.5703125" bestFit="1" customWidth="1"/>
    <col min="19" max="19" width="10.28515625" bestFit="1" customWidth="1"/>
  </cols>
  <sheetData>
    <row r="1" spans="1:20" hidden="1"/>
    <row r="2" spans="1:20" ht="27.6" hidden="1" customHeight="1">
      <c r="A2" s="247"/>
      <c r="B2" s="248" t="str">
        <f>'E.O. N'!B2</f>
        <v>CARGO</v>
      </c>
      <c r="C2" s="410" t="str">
        <f>GERAL!C17</f>
        <v>Bombeiro Civil - Líder</v>
      </c>
      <c r="D2" s="410"/>
      <c r="E2" s="410"/>
      <c r="F2" s="410"/>
      <c r="G2" s="410"/>
      <c r="H2" s="248"/>
    </row>
    <row r="3" spans="1:20" ht="15" hidden="1" customHeight="1">
      <c r="A3" s="1"/>
      <c r="B3" s="1"/>
      <c r="C3" s="1"/>
      <c r="D3" s="1"/>
      <c r="E3" s="1"/>
      <c r="F3" s="1"/>
      <c r="G3" s="1"/>
      <c r="H3" s="1"/>
    </row>
    <row r="4" spans="1:20" ht="33" customHeight="1">
      <c r="A4" s="411" t="s">
        <v>419</v>
      </c>
      <c r="B4" s="412"/>
      <c r="C4" s="412"/>
      <c r="D4" s="412"/>
      <c r="E4" s="412"/>
      <c r="F4" s="412"/>
      <c r="G4" s="412"/>
      <c r="H4" s="263" t="s">
        <v>409</v>
      </c>
    </row>
    <row r="5" spans="1:20" ht="15" hidden="1" customHeight="1">
      <c r="A5" s="262"/>
      <c r="B5" s="262"/>
      <c r="C5" s="262"/>
      <c r="D5" s="262"/>
      <c r="E5" s="262"/>
      <c r="F5" s="262"/>
      <c r="G5" s="262"/>
      <c r="H5" s="262"/>
    </row>
    <row r="6" spans="1:20">
      <c r="A6" s="398" t="s">
        <v>0</v>
      </c>
      <c r="B6" s="399"/>
      <c r="C6" s="399"/>
      <c r="D6" s="399"/>
      <c r="E6" s="399"/>
      <c r="F6" s="399"/>
      <c r="G6" s="399"/>
      <c r="H6" s="400"/>
    </row>
    <row r="7" spans="1:20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20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2797.38</v>
      </c>
      <c r="I8" s="79"/>
      <c r="J8" s="79"/>
      <c r="K8" s="79"/>
      <c r="M8" s="240"/>
      <c r="N8" s="240"/>
      <c r="O8" s="240"/>
    </row>
    <row r="9" spans="1:20">
      <c r="A9" s="246" t="s">
        <v>6</v>
      </c>
      <c r="B9" s="395" t="s">
        <v>393</v>
      </c>
      <c r="C9" s="396"/>
      <c r="D9" s="396"/>
      <c r="E9" s="396"/>
      <c r="F9" s="396"/>
      <c r="G9" s="397"/>
      <c r="H9" s="178">
        <v>396.72</v>
      </c>
      <c r="I9" s="79"/>
      <c r="J9" s="79"/>
      <c r="K9" s="182"/>
      <c r="M9" s="240"/>
      <c r="N9" s="240"/>
      <c r="O9" s="240"/>
    </row>
    <row r="10" spans="1:20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39.67</v>
      </c>
      <c r="I10" s="180"/>
      <c r="J10" s="79"/>
      <c r="M10" s="240"/>
      <c r="N10" s="240"/>
      <c r="O10" s="240"/>
    </row>
    <row r="11" spans="1:20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839.21</v>
      </c>
      <c r="I11" s="79"/>
      <c r="J11" s="79"/>
    </row>
    <row r="12" spans="1:20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  <c r="J12" s="79"/>
      <c r="K12" s="79"/>
      <c r="R12" s="241"/>
      <c r="T12" s="240"/>
    </row>
    <row r="13" spans="1:20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  <c r="J13" s="79"/>
      <c r="K13" s="79"/>
    </row>
    <row r="14" spans="1:20" ht="15" customHeight="1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I14" s="79"/>
      <c r="K14" s="79"/>
      <c r="R14" s="241"/>
      <c r="S14" s="241"/>
    </row>
    <row r="15" spans="1:20">
      <c r="A15" s="246" t="s">
        <v>334</v>
      </c>
      <c r="B15" s="395" t="s">
        <v>420</v>
      </c>
      <c r="C15" s="396"/>
      <c r="D15" s="396"/>
      <c r="E15" s="396"/>
      <c r="F15" s="396"/>
      <c r="G15" s="397"/>
      <c r="H15" s="178">
        <v>91.67</v>
      </c>
      <c r="I15" s="180"/>
      <c r="R15" s="241"/>
    </row>
    <row r="16" spans="1:20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4164.6500000000005</v>
      </c>
      <c r="I16" s="79"/>
      <c r="J16" s="79"/>
    </row>
    <row r="17" spans="1:10" ht="15" hidden="1" customHeight="1">
      <c r="A17" s="83"/>
      <c r="B17" s="4"/>
      <c r="C17" s="4"/>
      <c r="D17" s="4"/>
      <c r="E17" s="4"/>
      <c r="F17" s="4"/>
      <c r="G17" s="4"/>
      <c r="H17" s="82"/>
      <c r="I17" s="79"/>
      <c r="J17" s="79"/>
    </row>
    <row r="18" spans="1:10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10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10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62.47</v>
      </c>
      <c r="I20" s="2">
        <v>1.4999999999999999E-2</v>
      </c>
    </row>
    <row r="21" spans="1:10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832.93</v>
      </c>
      <c r="I21" s="2">
        <v>0</v>
      </c>
    </row>
    <row r="22" spans="1:10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41.65</v>
      </c>
      <c r="I22" s="2">
        <v>0.01</v>
      </c>
    </row>
    <row r="23" spans="1:10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186.63</v>
      </c>
      <c r="I23" s="2">
        <v>0.03</v>
      </c>
    </row>
    <row r="24" spans="1:10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333.17</v>
      </c>
      <c r="I24" s="2">
        <v>0.08</v>
      </c>
    </row>
    <row r="25" spans="1:10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8.33</v>
      </c>
      <c r="I25" s="2">
        <v>2E-3</v>
      </c>
    </row>
    <row r="26" spans="1:10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24.99</v>
      </c>
      <c r="I26" s="2">
        <v>6.0000000000000001E-3</v>
      </c>
    </row>
    <row r="27" spans="1:10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104.12</v>
      </c>
      <c r="I27" s="2">
        <v>1.2500000000000001E-2</v>
      </c>
    </row>
    <row r="28" spans="1:10">
      <c r="A28" s="398" t="s">
        <v>27</v>
      </c>
      <c r="B28" s="399"/>
      <c r="C28" s="399"/>
      <c r="D28" s="399"/>
      <c r="E28" s="399"/>
      <c r="F28" s="399"/>
      <c r="G28" s="400"/>
      <c r="H28" s="252">
        <v>1594.29</v>
      </c>
      <c r="I28" s="2">
        <f>SUM(I20:I27)</f>
        <v>0.15550000000000003</v>
      </c>
    </row>
    <row r="29" spans="1:10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10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42.18</v>
      </c>
      <c r="I30" s="2">
        <v>6.8999999999999999E-3</v>
      </c>
    </row>
    <row r="31" spans="1:10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462.7</v>
      </c>
      <c r="I31" s="2">
        <v>3.5299999999999998E-2</v>
      </c>
    </row>
    <row r="32" spans="1:10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42.18</v>
      </c>
      <c r="I32" s="2">
        <v>5.5999999999999999E-3</v>
      </c>
    </row>
    <row r="33" spans="1:11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21.62</v>
      </c>
      <c r="I33" s="2">
        <v>5.9999999999999995E-4</v>
      </c>
    </row>
    <row r="34" spans="1:11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63.8</v>
      </c>
      <c r="I34" s="2">
        <v>8.9999999999999998E-4</v>
      </c>
    </row>
    <row r="35" spans="1:11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45.76</v>
      </c>
      <c r="I35" s="2">
        <v>2.9999999999999997E-4</v>
      </c>
    </row>
    <row r="36" spans="1:11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346.92</v>
      </c>
      <c r="I36" s="2">
        <v>8.3299999999999999E-2</v>
      </c>
    </row>
    <row r="37" spans="1:11">
      <c r="A37" s="398" t="s">
        <v>36</v>
      </c>
      <c r="B37" s="399"/>
      <c r="C37" s="399"/>
      <c r="D37" s="399"/>
      <c r="E37" s="399"/>
      <c r="F37" s="399"/>
      <c r="G37" s="400"/>
      <c r="H37" s="252">
        <v>1025.1599999999999</v>
      </c>
      <c r="I37" s="2">
        <f>SUM(I30:I36)</f>
        <v>0.13290000000000002</v>
      </c>
    </row>
    <row r="38" spans="1:11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11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106.39</v>
      </c>
      <c r="I39" s="2">
        <v>2.1699999999999997E-2</v>
      </c>
      <c r="K39" s="146"/>
    </row>
    <row r="40" spans="1:11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51.67</v>
      </c>
      <c r="I40" s="2">
        <v>3.0999999999999999E-3</v>
      </c>
    </row>
    <row r="41" spans="1:11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248.84</v>
      </c>
      <c r="I41" s="2">
        <v>3.09E-2</v>
      </c>
    </row>
    <row r="42" spans="1:11">
      <c r="A42" s="398" t="s">
        <v>41</v>
      </c>
      <c r="B42" s="399"/>
      <c r="C42" s="399"/>
      <c r="D42" s="399"/>
      <c r="E42" s="399"/>
      <c r="F42" s="399"/>
      <c r="G42" s="400"/>
      <c r="H42" s="252">
        <v>406.9</v>
      </c>
      <c r="I42" s="2">
        <f>SUM(I39:I41)</f>
        <v>5.57E-2</v>
      </c>
    </row>
    <row r="43" spans="1:11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11" ht="15" customHeight="1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394.92</v>
      </c>
      <c r="I44" s="2">
        <f>I28*I37/100*100</f>
        <v>2.0665950000000006E-2</v>
      </c>
      <c r="J44" s="147"/>
    </row>
    <row r="45" spans="1:11">
      <c r="A45" s="387" t="s">
        <v>41</v>
      </c>
      <c r="B45" s="388"/>
      <c r="C45" s="388"/>
      <c r="D45" s="388"/>
      <c r="E45" s="388"/>
      <c r="F45" s="388"/>
      <c r="G45" s="389"/>
      <c r="H45" s="178">
        <v>394.92</v>
      </c>
      <c r="I45" s="2">
        <f>SUM(I44:I44)</f>
        <v>2.0665950000000006E-2</v>
      </c>
    </row>
    <row r="46" spans="1:11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3421.27</v>
      </c>
      <c r="I46" s="3">
        <f>I28+I37+I42+I45</f>
        <v>0.36476595000000006</v>
      </c>
    </row>
    <row r="47" spans="1:11">
      <c r="A47" s="393" t="s">
        <v>46</v>
      </c>
      <c r="B47" s="394"/>
      <c r="C47" s="394"/>
      <c r="D47" s="394"/>
      <c r="E47" s="394"/>
      <c r="F47" s="394"/>
      <c r="G47" s="394"/>
      <c r="H47" s="252">
        <v>7585.92</v>
      </c>
    </row>
    <row r="48" spans="1:11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9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9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  <c r="I50">
        <v>32.03</v>
      </c>
    </row>
    <row r="51" spans="1:9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9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  <c r="I52">
        <v>850</v>
      </c>
    </row>
    <row r="53" spans="1:9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  <c r="I53" s="179">
        <v>58.319999999999993</v>
      </c>
    </row>
    <row r="54" spans="1:9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  <c r="I54" s="179">
        <v>5.42</v>
      </c>
    </row>
    <row r="55" spans="1:9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  <c r="I55">
        <v>11.67</v>
      </c>
    </row>
    <row r="56" spans="1:9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  <c r="I56">
        <v>185.22</v>
      </c>
    </row>
    <row r="57" spans="1:9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  <c r="I57">
        <v>439.39393939393938</v>
      </c>
    </row>
    <row r="58" spans="1:9">
      <c r="A58" s="387" t="s">
        <v>51</v>
      </c>
      <c r="B58" s="388"/>
      <c r="C58" s="388"/>
      <c r="D58" s="388"/>
      <c r="E58" s="388"/>
      <c r="F58" s="388"/>
      <c r="G58" s="388"/>
      <c r="H58" s="252">
        <v>2453.73</v>
      </c>
      <c r="I58">
        <v>1582.0539393939393</v>
      </c>
    </row>
    <row r="59" spans="1:9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9">
      <c r="A60" s="385" t="s">
        <v>52</v>
      </c>
      <c r="B60" s="386"/>
      <c r="C60" s="386"/>
      <c r="D60" s="386"/>
      <c r="E60" s="386"/>
      <c r="F60" s="386"/>
      <c r="G60" s="386"/>
      <c r="H60" s="252">
        <v>10039.65</v>
      </c>
    </row>
    <row r="61" spans="1:9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9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9">
      <c r="A63" s="246">
        <v>1</v>
      </c>
      <c r="B63" s="395" t="s">
        <v>422</v>
      </c>
      <c r="C63" s="396"/>
      <c r="D63" s="396"/>
      <c r="E63" s="396"/>
      <c r="F63" s="396"/>
      <c r="G63" s="397"/>
      <c r="H63" s="178">
        <v>1521.21</v>
      </c>
    </row>
    <row r="64" spans="1:9">
      <c r="A64" s="393" t="s">
        <v>54</v>
      </c>
      <c r="B64" s="394"/>
      <c r="C64" s="394"/>
      <c r="D64" s="394"/>
      <c r="E64" s="394"/>
      <c r="F64" s="394"/>
      <c r="G64" s="413"/>
      <c r="H64" s="178">
        <v>1521.21</v>
      </c>
    </row>
    <row r="65" spans="1:13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3">
      <c r="A66" s="385" t="s">
        <v>55</v>
      </c>
      <c r="B66" s="386"/>
      <c r="C66" s="386"/>
      <c r="D66" s="386"/>
      <c r="E66" s="386"/>
      <c r="F66" s="386"/>
      <c r="G66" s="386"/>
      <c r="H66" s="252">
        <v>11560.86</v>
      </c>
      <c r="I66" s="79"/>
    </row>
    <row r="67" spans="1:13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3">
      <c r="A68" s="385" t="s">
        <v>56</v>
      </c>
      <c r="B68" s="386"/>
      <c r="C68" s="386"/>
      <c r="D68" s="386"/>
      <c r="E68" s="386"/>
      <c r="F68" s="386"/>
      <c r="G68" s="386"/>
      <c r="H68" s="409"/>
      <c r="J68" s="80"/>
    </row>
    <row r="69" spans="1:13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1494.75</v>
      </c>
      <c r="M69" s="79"/>
    </row>
    <row r="70" spans="1:13" ht="15" hidden="1" customHeight="1">
      <c r="A70" s="5"/>
      <c r="B70" s="383"/>
      <c r="C70" s="383"/>
      <c r="D70" s="383"/>
      <c r="E70" s="383"/>
      <c r="F70" s="383"/>
      <c r="G70" s="383"/>
      <c r="H70" s="384"/>
      <c r="J70" t="s">
        <v>328</v>
      </c>
    </row>
    <row r="71" spans="1:13">
      <c r="A71" s="385" t="s">
        <v>57</v>
      </c>
      <c r="B71" s="386"/>
      <c r="C71" s="386"/>
      <c r="D71" s="386"/>
      <c r="E71" s="386"/>
      <c r="F71" s="386"/>
      <c r="G71" s="386"/>
      <c r="H71" s="252">
        <v>12655.57</v>
      </c>
      <c r="I71" s="179">
        <v>7987.89</v>
      </c>
      <c r="J71" s="146">
        <f>1-H71/I71</f>
        <v>-0.58434455156493126</v>
      </c>
    </row>
    <row r="72" spans="1:13" hidden="1">
      <c r="I72" s="179">
        <f>I71-H71</f>
        <v>-4667.6799999999994</v>
      </c>
    </row>
    <row r="74" spans="1:13">
      <c r="H74" s="180"/>
    </row>
    <row r="77" spans="1:13">
      <c r="H77" s="180"/>
    </row>
    <row r="78" spans="1:13">
      <c r="H78" s="180"/>
    </row>
  </sheetData>
  <mergeCells count="55">
    <mergeCell ref="B69:G69"/>
    <mergeCell ref="B70:H70"/>
    <mergeCell ref="A71:G71"/>
    <mergeCell ref="B63:G63"/>
    <mergeCell ref="A64:G64"/>
    <mergeCell ref="A65:H65"/>
    <mergeCell ref="A66:G66"/>
    <mergeCell ref="A68:H68"/>
    <mergeCell ref="A62:H62"/>
    <mergeCell ref="B40:G40"/>
    <mergeCell ref="B41:G41"/>
    <mergeCell ref="A42:G42"/>
    <mergeCell ref="A43:H43"/>
    <mergeCell ref="B44:G44"/>
    <mergeCell ref="A45:G45"/>
    <mergeCell ref="A46:G46"/>
    <mergeCell ref="A47:G47"/>
    <mergeCell ref="A58:G58"/>
    <mergeCell ref="A59:G59"/>
    <mergeCell ref="A60:G60"/>
    <mergeCell ref="B39:G39"/>
    <mergeCell ref="A28:G28"/>
    <mergeCell ref="A29:H29"/>
    <mergeCell ref="B30:G30"/>
    <mergeCell ref="B31:G31"/>
    <mergeCell ref="B32:G32"/>
    <mergeCell ref="B33:G33"/>
    <mergeCell ref="B34:G34"/>
    <mergeCell ref="B35:G35"/>
    <mergeCell ref="B36:G36"/>
    <mergeCell ref="A37:G37"/>
    <mergeCell ref="A38:H38"/>
    <mergeCell ref="B27:G27"/>
    <mergeCell ref="B15:G15"/>
    <mergeCell ref="A16:G16"/>
    <mergeCell ref="A18:H18"/>
    <mergeCell ref="A19:H19"/>
    <mergeCell ref="B20:G20"/>
    <mergeCell ref="B21:G21"/>
    <mergeCell ref="B22:G22"/>
    <mergeCell ref="B23:G23"/>
    <mergeCell ref="B24:G24"/>
    <mergeCell ref="B25:G25"/>
    <mergeCell ref="B26:G26"/>
    <mergeCell ref="B14:G14"/>
    <mergeCell ref="C2:G2"/>
    <mergeCell ref="A6:H6"/>
    <mergeCell ref="B7:G7"/>
    <mergeCell ref="B8:G8"/>
    <mergeCell ref="B9:G9"/>
    <mergeCell ref="B10:G10"/>
    <mergeCell ref="B11:G11"/>
    <mergeCell ref="B12:G12"/>
    <mergeCell ref="B13:G13"/>
    <mergeCell ref="A4:G4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79"/>
  <sheetViews>
    <sheetView topLeftCell="A86" workbookViewId="0">
      <selection activeCell="A110" sqref="A110"/>
    </sheetView>
  </sheetViews>
  <sheetFormatPr defaultRowHeight="15"/>
  <cols>
    <col min="1" max="1" width="20.28515625" style="197" customWidth="1"/>
    <col min="2" max="2" width="5.5703125" style="197" customWidth="1"/>
    <col min="3" max="3" width="1.85546875" style="197" customWidth="1"/>
    <col min="4" max="4" width="1.7109375" style="197" customWidth="1"/>
    <col min="5" max="5" width="8.140625" style="197" customWidth="1"/>
    <col min="6" max="6" width="13.42578125" style="197" customWidth="1"/>
    <col min="7" max="7" width="8.5703125" style="197" customWidth="1"/>
    <col min="8" max="8" width="11" style="197" customWidth="1"/>
    <col min="9" max="9" width="9.140625" style="197" customWidth="1"/>
    <col min="10" max="10" width="8.140625" style="197" customWidth="1"/>
    <col min="11" max="11" width="11" style="197" customWidth="1"/>
  </cols>
  <sheetData>
    <row r="1" spans="1:11" ht="15.75" thickTop="1">
      <c r="A1" s="183" t="s">
        <v>337</v>
      </c>
      <c r="B1" s="184"/>
      <c r="C1" s="184"/>
      <c r="D1" s="185"/>
      <c r="E1" s="185"/>
      <c r="F1" s="184"/>
      <c r="G1" s="184"/>
      <c r="H1" s="184"/>
      <c r="I1" s="184"/>
      <c r="J1" s="184"/>
      <c r="K1" s="186"/>
    </row>
    <row r="2" spans="1:11" ht="46.15" customHeight="1">
      <c r="A2" s="416" t="s">
        <v>338</v>
      </c>
      <c r="B2" s="417"/>
      <c r="C2" s="417"/>
      <c r="D2" s="417"/>
      <c r="E2" s="417"/>
      <c r="F2" s="417"/>
      <c r="G2" s="417"/>
      <c r="H2" s="417"/>
      <c r="I2" s="417"/>
      <c r="J2" s="417"/>
      <c r="K2" s="418"/>
    </row>
    <row r="3" spans="1:11" ht="15.75" thickBot="1">
      <c r="A3" s="187" t="s">
        <v>339</v>
      </c>
      <c r="B3" s="188"/>
      <c r="C3" s="188"/>
      <c r="D3" s="189"/>
      <c r="E3" s="189"/>
      <c r="F3" s="188"/>
      <c r="G3" s="188"/>
      <c r="H3" s="188"/>
      <c r="I3" s="188"/>
      <c r="J3" s="188"/>
      <c r="K3" s="190"/>
    </row>
    <row r="4" spans="1:11" ht="16.5" thickTop="1" thickBot="1">
      <c r="A4" s="419" t="s">
        <v>340</v>
      </c>
      <c r="B4" s="420"/>
      <c r="C4" s="420"/>
      <c r="D4" s="420"/>
      <c r="E4" s="420"/>
      <c r="F4" s="420"/>
      <c r="G4" s="420"/>
      <c r="H4" s="420"/>
      <c r="I4" s="420"/>
      <c r="J4" s="420"/>
      <c r="K4" s="421"/>
    </row>
    <row r="5" spans="1:11" ht="16.5" thickTop="1" thickBot="1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</row>
    <row r="6" spans="1:11" ht="37.15" customHeight="1" thickTop="1" thickBot="1">
      <c r="A6" s="192" t="s">
        <v>341</v>
      </c>
      <c r="B6" s="414" t="s">
        <v>342</v>
      </c>
      <c r="C6" s="414"/>
      <c r="D6" s="414"/>
      <c r="E6" s="414"/>
      <c r="F6" s="414"/>
      <c r="G6" s="414"/>
      <c r="H6" s="414"/>
      <c r="I6" s="414"/>
      <c r="J6" s="414"/>
      <c r="K6" s="415"/>
    </row>
    <row r="7" spans="1:11" ht="15.75" thickTop="1">
      <c r="A7" s="193" t="s">
        <v>343</v>
      </c>
      <c r="B7" s="194"/>
      <c r="C7" s="194"/>
      <c r="D7" s="194"/>
      <c r="E7" s="194"/>
      <c r="F7" s="194"/>
      <c r="G7" s="194"/>
      <c r="H7" s="194"/>
      <c r="I7" s="194"/>
      <c r="J7" s="194"/>
      <c r="K7" s="195"/>
    </row>
    <row r="8" spans="1:11">
      <c r="A8" s="196" t="s">
        <v>344</v>
      </c>
      <c r="C8" s="197" t="s">
        <v>345</v>
      </c>
      <c r="D8" s="197" t="s">
        <v>346</v>
      </c>
      <c r="F8" s="198">
        <f>156000+11000</f>
        <v>167000</v>
      </c>
      <c r="G8" s="198"/>
      <c r="H8" s="199" t="s">
        <v>347</v>
      </c>
      <c r="K8" s="200">
        <v>0.26</v>
      </c>
    </row>
    <row r="9" spans="1:11">
      <c r="A9" s="196" t="s">
        <v>348</v>
      </c>
      <c r="C9" s="197" t="s">
        <v>345</v>
      </c>
      <c r="D9" s="197" t="s">
        <v>346</v>
      </c>
      <c r="F9" s="198">
        <f>F8*0.4</f>
        <v>66800</v>
      </c>
      <c r="G9" s="198"/>
      <c r="H9" s="199" t="s">
        <v>349</v>
      </c>
      <c r="K9" s="200"/>
    </row>
    <row r="10" spans="1:11">
      <c r="A10" s="196" t="s">
        <v>350</v>
      </c>
      <c r="C10" s="197" t="s">
        <v>345</v>
      </c>
      <c r="F10" s="198">
        <v>10000</v>
      </c>
      <c r="G10" s="198"/>
      <c r="H10" s="199" t="s">
        <v>351</v>
      </c>
      <c r="K10" s="201" t="s">
        <v>352</v>
      </c>
    </row>
    <row r="11" spans="1:11">
      <c r="A11" s="196" t="s">
        <v>353</v>
      </c>
      <c r="C11" s="197" t="s">
        <v>345</v>
      </c>
      <c r="F11" s="198">
        <v>2000</v>
      </c>
      <c r="G11" s="198"/>
      <c r="H11" s="199" t="s">
        <v>354</v>
      </c>
      <c r="K11" s="200">
        <v>7.11E-3</v>
      </c>
    </row>
    <row r="12" spans="1:11">
      <c r="A12" s="202"/>
      <c r="B12" s="203"/>
      <c r="C12" s="203"/>
      <c r="D12" s="203"/>
      <c r="E12" s="203"/>
      <c r="F12" s="203"/>
      <c r="G12" s="203"/>
      <c r="H12" s="204" t="s">
        <v>355</v>
      </c>
      <c r="I12" s="203"/>
      <c r="J12" s="203"/>
      <c r="K12" s="205">
        <v>5</v>
      </c>
    </row>
    <row r="13" spans="1:11">
      <c r="A13" s="206" t="s">
        <v>356</v>
      </c>
      <c r="J13" s="207"/>
      <c r="K13" s="208"/>
    </row>
    <row r="14" spans="1:11">
      <c r="A14" s="209"/>
      <c r="B14" s="199"/>
      <c r="C14" s="199"/>
      <c r="D14" s="199"/>
      <c r="E14" s="199"/>
      <c r="F14" s="199"/>
      <c r="J14" s="209"/>
      <c r="K14" s="210"/>
    </row>
    <row r="15" spans="1:11">
      <c r="A15" s="211" t="s">
        <v>357</v>
      </c>
      <c r="J15" s="209" t="s">
        <v>358</v>
      </c>
      <c r="K15" s="210">
        <f>(F8-F9)/F10*((K12+1)/(2*K12))*K8+(F9/K12)/F11*((K12+1)/(2*K12))*K8</f>
        <v>2.6052</v>
      </c>
    </row>
    <row r="16" spans="1:11">
      <c r="A16" s="196" t="s">
        <v>359</v>
      </c>
      <c r="B16" s="199"/>
      <c r="C16" s="199"/>
      <c r="D16" s="199"/>
      <c r="E16" s="199"/>
      <c r="F16" s="199"/>
      <c r="J16" s="209"/>
      <c r="K16" s="210"/>
    </row>
    <row r="17" spans="1:11">
      <c r="A17" s="209"/>
      <c r="J17" s="209"/>
      <c r="K17" s="210"/>
    </row>
    <row r="18" spans="1:11">
      <c r="A18" s="211" t="s">
        <v>360</v>
      </c>
      <c r="J18" s="209" t="s">
        <v>358</v>
      </c>
      <c r="K18" s="210">
        <f>(F8-F9)/F10</f>
        <v>10.02</v>
      </c>
    </row>
    <row r="19" spans="1:11">
      <c r="A19" s="196" t="s">
        <v>361</v>
      </c>
      <c r="B19" s="199"/>
      <c r="C19" s="199"/>
      <c r="D19" s="199"/>
      <c r="E19" s="199"/>
      <c r="F19" s="199"/>
      <c r="G19" s="212" t="s">
        <v>358</v>
      </c>
      <c r="J19" s="209"/>
      <c r="K19" s="210"/>
    </row>
    <row r="20" spans="1:11">
      <c r="A20" s="209"/>
      <c r="J20" s="209"/>
      <c r="K20" s="210"/>
    </row>
    <row r="21" spans="1:11">
      <c r="A21" s="211" t="s">
        <v>362</v>
      </c>
      <c r="J21" s="209" t="s">
        <v>358</v>
      </c>
      <c r="K21" s="210">
        <f>F8/F11*K11</f>
        <v>0.59368500000000002</v>
      </c>
    </row>
    <row r="22" spans="1:11">
      <c r="A22" s="209"/>
      <c r="B22" s="199"/>
      <c r="C22" s="199"/>
      <c r="D22" s="199"/>
      <c r="E22" s="199"/>
      <c r="F22" s="199"/>
      <c r="J22" s="209"/>
      <c r="K22" s="210"/>
    </row>
    <row r="23" spans="1:11">
      <c r="A23" s="209"/>
      <c r="J23" s="209"/>
      <c r="K23" s="210"/>
    </row>
    <row r="24" spans="1:11">
      <c r="A24" s="211" t="s">
        <v>363</v>
      </c>
      <c r="J24" s="209" t="s">
        <v>358</v>
      </c>
      <c r="K24" s="213">
        <v>15.34</v>
      </c>
    </row>
    <row r="25" spans="1:11">
      <c r="A25" s="209"/>
      <c r="J25" s="214"/>
      <c r="K25" s="215"/>
    </row>
    <row r="26" spans="1:11">
      <c r="A26" s="216" t="s">
        <v>364</v>
      </c>
      <c r="B26" s="217"/>
      <c r="C26" s="217"/>
      <c r="D26" s="217"/>
      <c r="E26" s="217"/>
      <c r="F26" s="217"/>
      <c r="G26" s="217"/>
      <c r="H26" s="217"/>
      <c r="I26" s="217"/>
      <c r="J26" s="218"/>
      <c r="K26" s="219">
        <f>SUM(K15:K25)</f>
        <v>28.558885</v>
      </c>
    </row>
    <row r="27" spans="1:11">
      <c r="A27" s="209"/>
      <c r="J27" s="214"/>
      <c r="K27" s="215"/>
    </row>
    <row r="28" spans="1:11">
      <c r="A28" s="206" t="s">
        <v>365</v>
      </c>
      <c r="J28" s="209"/>
      <c r="K28" s="210"/>
    </row>
    <row r="29" spans="1:11">
      <c r="A29" s="209"/>
      <c r="J29" s="209"/>
      <c r="K29" s="210"/>
    </row>
    <row r="30" spans="1:11">
      <c r="A30" s="211" t="s">
        <v>366</v>
      </c>
      <c r="J30" s="209" t="s">
        <v>358</v>
      </c>
      <c r="K30" s="210">
        <f>(F8-F9)/F10*0.6</f>
        <v>6.0119999999999996</v>
      </c>
    </row>
    <row r="31" spans="1:11">
      <c r="A31" s="209" t="s">
        <v>358</v>
      </c>
      <c r="B31" s="199" t="s">
        <v>367</v>
      </c>
      <c r="J31" s="209"/>
      <c r="K31" s="210"/>
    </row>
    <row r="32" spans="1:11">
      <c r="A32" s="211" t="s">
        <v>368</v>
      </c>
      <c r="J32" s="209" t="s">
        <v>358</v>
      </c>
      <c r="K32" s="210">
        <f>(F8-F9)/F10*40%</f>
        <v>4.008</v>
      </c>
    </row>
    <row r="33" spans="1:11">
      <c r="A33" s="209"/>
      <c r="B33" s="197" t="s">
        <v>369</v>
      </c>
      <c r="E33" s="197" t="s">
        <v>370</v>
      </c>
      <c r="J33" s="209"/>
      <c r="K33" s="210"/>
    </row>
    <row r="34" spans="1:11">
      <c r="A34" s="211" t="s">
        <v>371</v>
      </c>
      <c r="B34" s="197">
        <v>10</v>
      </c>
      <c r="C34" s="197" t="s">
        <v>372</v>
      </c>
      <c r="D34" s="197" t="s">
        <v>373</v>
      </c>
      <c r="E34" s="220">
        <v>2.15</v>
      </c>
      <c r="F34" s="221" t="s">
        <v>374</v>
      </c>
      <c r="G34" s="222"/>
      <c r="J34" s="209" t="s">
        <v>358</v>
      </c>
      <c r="K34" s="210">
        <f>B34*E34</f>
        <v>21.5</v>
      </c>
    </row>
    <row r="35" spans="1:11">
      <c r="A35" s="211" t="s">
        <v>375</v>
      </c>
      <c r="E35" s="221"/>
      <c r="F35" s="223"/>
      <c r="G35" s="224"/>
      <c r="H35" s="199"/>
      <c r="I35" s="225"/>
      <c r="J35" s="196" t="s">
        <v>358</v>
      </c>
      <c r="K35" s="210">
        <v>7.95</v>
      </c>
    </row>
    <row r="36" spans="1:11">
      <c r="A36" s="226" t="s">
        <v>376</v>
      </c>
      <c r="B36" s="227"/>
      <c r="C36" s="227"/>
      <c r="D36" s="227"/>
      <c r="E36" s="227"/>
      <c r="F36" s="227"/>
      <c r="G36" s="227"/>
      <c r="H36" s="227"/>
      <c r="I36" s="227"/>
      <c r="J36" s="228" t="s">
        <v>358</v>
      </c>
      <c r="K36" s="229">
        <f>SUM(K30:K35)</f>
        <v>39.47</v>
      </c>
    </row>
    <row r="37" spans="1:11">
      <c r="A37" s="230" t="s">
        <v>377</v>
      </c>
      <c r="B37" s="203"/>
      <c r="C37" s="203"/>
      <c r="D37" s="203"/>
      <c r="E37" s="203"/>
      <c r="F37" s="203"/>
      <c r="G37" s="203"/>
      <c r="H37" s="203"/>
      <c r="I37" s="203"/>
      <c r="J37" s="202" t="s">
        <v>358</v>
      </c>
      <c r="K37" s="231">
        <f>K26+K36</f>
        <v>68.028885000000002</v>
      </c>
    </row>
    <row r="38" spans="1:11">
      <c r="A38" s="230" t="s">
        <v>378</v>
      </c>
      <c r="B38" s="203"/>
      <c r="C38" s="203"/>
      <c r="D38" s="203"/>
      <c r="E38" s="203"/>
      <c r="F38" s="203"/>
      <c r="G38" s="203"/>
      <c r="H38" s="232"/>
      <c r="I38" s="204"/>
      <c r="J38" s="202" t="s">
        <v>358</v>
      </c>
      <c r="K38" s="233">
        <f>K37*H38</f>
        <v>0</v>
      </c>
    </row>
    <row r="39" spans="1:11">
      <c r="A39" s="226" t="s">
        <v>379</v>
      </c>
      <c r="B39" s="227"/>
      <c r="C39" s="227"/>
      <c r="D39" s="227"/>
      <c r="E39" s="227"/>
      <c r="F39" s="227"/>
      <c r="G39" s="227"/>
      <c r="H39" s="227"/>
      <c r="I39" s="227"/>
      <c r="J39" s="228" t="s">
        <v>358</v>
      </c>
      <c r="K39" s="234">
        <f>K26+K37</f>
        <v>96.587770000000006</v>
      </c>
    </row>
    <row r="40" spans="1:11" ht="15.75" thickBot="1"/>
    <row r="41" spans="1:11" ht="42" customHeight="1" thickTop="1" thickBot="1">
      <c r="A41" s="192" t="s">
        <v>341</v>
      </c>
      <c r="B41" s="414" t="s">
        <v>380</v>
      </c>
      <c r="C41" s="414"/>
      <c r="D41" s="414"/>
      <c r="E41" s="414"/>
      <c r="F41" s="414"/>
      <c r="G41" s="414"/>
      <c r="H41" s="414"/>
      <c r="I41" s="414"/>
      <c r="J41" s="414"/>
      <c r="K41" s="415"/>
    </row>
    <row r="42" spans="1:11" ht="15.75" thickTop="1">
      <c r="A42" s="193" t="s">
        <v>343</v>
      </c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>
      <c r="A43" s="196" t="s">
        <v>344</v>
      </c>
      <c r="C43" s="197" t="s">
        <v>345</v>
      </c>
      <c r="D43" s="197" t="s">
        <v>346</v>
      </c>
      <c r="F43" s="198">
        <v>210000</v>
      </c>
      <c r="G43" s="198"/>
      <c r="H43" s="199" t="s">
        <v>347</v>
      </c>
      <c r="K43" s="200">
        <v>0.26</v>
      </c>
    </row>
    <row r="44" spans="1:11">
      <c r="A44" s="196" t="s">
        <v>348</v>
      </c>
      <c r="C44" s="197" t="s">
        <v>345</v>
      </c>
      <c r="D44" s="197" t="s">
        <v>346</v>
      </c>
      <c r="F44" s="198">
        <v>80000</v>
      </c>
      <c r="G44" s="198"/>
      <c r="H44" s="199" t="s">
        <v>349</v>
      </c>
      <c r="K44" s="200"/>
    </row>
    <row r="45" spans="1:11">
      <c r="A45" s="196" t="s">
        <v>350</v>
      </c>
      <c r="C45" s="197" t="s">
        <v>345</v>
      </c>
      <c r="F45" s="198">
        <v>10000</v>
      </c>
      <c r="G45" s="198"/>
      <c r="H45" s="199" t="s">
        <v>351</v>
      </c>
      <c r="K45" s="201" t="s">
        <v>352</v>
      </c>
    </row>
    <row r="46" spans="1:11">
      <c r="A46" s="196" t="s">
        <v>353</v>
      </c>
      <c r="C46" s="197" t="s">
        <v>345</v>
      </c>
      <c r="F46" s="198">
        <v>2000</v>
      </c>
      <c r="G46" s="198"/>
      <c r="H46" s="199" t="s">
        <v>354</v>
      </c>
      <c r="K46" s="200">
        <v>7.11E-3</v>
      </c>
    </row>
    <row r="47" spans="1:11">
      <c r="A47" s="202"/>
      <c r="B47" s="203"/>
      <c r="C47" s="203"/>
      <c r="D47" s="203"/>
      <c r="E47" s="203"/>
      <c r="F47" s="203"/>
      <c r="G47" s="203"/>
      <c r="H47" s="204" t="s">
        <v>355</v>
      </c>
      <c r="I47" s="203"/>
      <c r="J47" s="203"/>
      <c r="K47" s="205">
        <v>5</v>
      </c>
    </row>
    <row r="48" spans="1:11">
      <c r="A48" s="206" t="s">
        <v>356</v>
      </c>
      <c r="J48" s="207"/>
      <c r="K48" s="208"/>
    </row>
    <row r="49" spans="1:11">
      <c r="A49" s="209"/>
      <c r="B49" s="199"/>
      <c r="C49" s="199"/>
      <c r="D49" s="199"/>
      <c r="E49" s="199"/>
      <c r="F49" s="199"/>
      <c r="J49" s="209"/>
      <c r="K49" s="210"/>
    </row>
    <row r="50" spans="1:11">
      <c r="A50" s="211" t="s">
        <v>357</v>
      </c>
      <c r="J50" s="209" t="s">
        <v>358</v>
      </c>
      <c r="K50" s="210">
        <f>(F43-F44)/F45*((K47+1)/(2*K47))*K43+(F44/K47)/F46*((K47+1)/(2*K47))*K43</f>
        <v>3.2759999999999998</v>
      </c>
    </row>
    <row r="51" spans="1:11">
      <c r="A51" s="196" t="s">
        <v>359</v>
      </c>
      <c r="B51" s="199"/>
      <c r="C51" s="199"/>
      <c r="D51" s="199"/>
      <c r="E51" s="199"/>
      <c r="F51" s="199"/>
      <c r="J51" s="209"/>
      <c r="K51" s="210"/>
    </row>
    <row r="52" spans="1:11">
      <c r="A52" s="209"/>
      <c r="J52" s="209"/>
      <c r="K52" s="210"/>
    </row>
    <row r="53" spans="1:11">
      <c r="A53" s="211" t="s">
        <v>360</v>
      </c>
      <c r="J53" s="209" t="s">
        <v>358</v>
      </c>
      <c r="K53" s="210">
        <f>(F43-F44)/F45</f>
        <v>13</v>
      </c>
    </row>
    <row r="54" spans="1:11">
      <c r="A54" s="196" t="s">
        <v>361</v>
      </c>
      <c r="B54" s="199"/>
      <c r="C54" s="199"/>
      <c r="D54" s="199"/>
      <c r="E54" s="199"/>
      <c r="F54" s="199"/>
      <c r="G54" s="212" t="s">
        <v>358</v>
      </c>
      <c r="J54" s="209"/>
      <c r="K54" s="210"/>
    </row>
    <row r="55" spans="1:11">
      <c r="A55" s="209"/>
      <c r="J55" s="209"/>
      <c r="K55" s="210"/>
    </row>
    <row r="56" spans="1:11">
      <c r="A56" s="211" t="s">
        <v>362</v>
      </c>
      <c r="J56" s="209" t="s">
        <v>358</v>
      </c>
      <c r="K56" s="210">
        <f>F43/F46*K46</f>
        <v>0.74655000000000005</v>
      </c>
    </row>
    <row r="57" spans="1:11">
      <c r="A57" s="209"/>
      <c r="B57" s="199"/>
      <c r="C57" s="199"/>
      <c r="D57" s="199"/>
      <c r="E57" s="199"/>
      <c r="F57" s="199"/>
      <c r="J57" s="209"/>
      <c r="K57" s="210"/>
    </row>
    <row r="58" spans="1:11">
      <c r="A58" s="209"/>
      <c r="J58" s="209"/>
      <c r="K58" s="210"/>
    </row>
    <row r="59" spans="1:11">
      <c r="A59" s="211" t="s">
        <v>381</v>
      </c>
      <c r="J59" s="209" t="s">
        <v>358</v>
      </c>
      <c r="K59" s="213">
        <v>16.904</v>
      </c>
    </row>
    <row r="60" spans="1:11">
      <c r="A60" s="209"/>
      <c r="J60" s="214"/>
      <c r="K60" s="215"/>
    </row>
    <row r="61" spans="1:11">
      <c r="A61" s="216" t="s">
        <v>364</v>
      </c>
      <c r="B61" s="217"/>
      <c r="C61" s="217"/>
      <c r="D61" s="217"/>
      <c r="E61" s="217"/>
      <c r="F61" s="217"/>
      <c r="G61" s="217"/>
      <c r="H61" s="217"/>
      <c r="I61" s="217"/>
      <c r="J61" s="218"/>
      <c r="K61" s="219">
        <f>SUM(K50:K60)</f>
        <v>33.926549999999999</v>
      </c>
    </row>
    <row r="62" spans="1:11">
      <c r="A62" s="209"/>
      <c r="J62" s="214"/>
      <c r="K62" s="215"/>
    </row>
    <row r="63" spans="1:11">
      <c r="A63" s="206" t="s">
        <v>365</v>
      </c>
      <c r="J63" s="209"/>
      <c r="K63" s="210"/>
    </row>
    <row r="64" spans="1:11">
      <c r="A64" s="209"/>
      <c r="J64" s="209"/>
      <c r="K64" s="210"/>
    </row>
    <row r="65" spans="1:11">
      <c r="A65" s="211" t="s">
        <v>366</v>
      </c>
      <c r="J65" s="209" t="s">
        <v>358</v>
      </c>
      <c r="K65" s="210">
        <f>(F43-F44)/F45*0.6</f>
        <v>7.8</v>
      </c>
    </row>
    <row r="66" spans="1:11">
      <c r="A66" s="209" t="s">
        <v>358</v>
      </c>
      <c r="B66" s="199" t="s">
        <v>367</v>
      </c>
      <c r="J66" s="209"/>
      <c r="K66" s="210"/>
    </row>
    <row r="67" spans="1:11">
      <c r="A67" s="211" t="s">
        <v>368</v>
      </c>
      <c r="J67" s="209" t="s">
        <v>358</v>
      </c>
      <c r="K67" s="210">
        <f>(F43-F44)/F45*40%</f>
        <v>5.2</v>
      </c>
    </row>
    <row r="68" spans="1:11">
      <c r="A68" s="209"/>
      <c r="B68" s="197" t="s">
        <v>369</v>
      </c>
      <c r="E68" s="197" t="s">
        <v>370</v>
      </c>
      <c r="J68" s="209"/>
      <c r="K68" s="210"/>
    </row>
    <row r="69" spans="1:11">
      <c r="A69" s="211" t="s">
        <v>371</v>
      </c>
      <c r="B69" s="197">
        <v>10</v>
      </c>
      <c r="C69" s="197" t="s">
        <v>372</v>
      </c>
      <c r="D69" s="197" t="s">
        <v>373</v>
      </c>
      <c r="E69" s="220">
        <v>2.15</v>
      </c>
      <c r="F69" s="221" t="s">
        <v>374</v>
      </c>
      <c r="G69" s="222"/>
      <c r="J69" s="209" t="s">
        <v>358</v>
      </c>
      <c r="K69" s="210">
        <f>B69*E69</f>
        <v>21.5</v>
      </c>
    </row>
    <row r="70" spans="1:11">
      <c r="A70" s="211" t="s">
        <v>375</v>
      </c>
      <c r="E70" s="221"/>
      <c r="F70" s="223"/>
      <c r="G70" s="224"/>
      <c r="H70" s="199"/>
      <c r="I70" s="225"/>
      <c r="J70" s="196" t="s">
        <v>358</v>
      </c>
      <c r="K70" s="210">
        <v>7.95</v>
      </c>
    </row>
    <row r="71" spans="1:11">
      <c r="A71" s="226" t="s">
        <v>376</v>
      </c>
      <c r="B71" s="227"/>
      <c r="C71" s="227"/>
      <c r="D71" s="227"/>
      <c r="E71" s="227"/>
      <c r="F71" s="227"/>
      <c r="G71" s="227"/>
      <c r="H71" s="227"/>
      <c r="I71" s="227"/>
      <c r="J71" s="228" t="s">
        <v>358</v>
      </c>
      <c r="K71" s="229">
        <f>SUM(K65:K70)</f>
        <v>42.45</v>
      </c>
    </row>
    <row r="72" spans="1:11">
      <c r="A72" s="230" t="s">
        <v>377</v>
      </c>
      <c r="B72" s="203"/>
      <c r="C72" s="203"/>
      <c r="D72" s="203"/>
      <c r="E72" s="203"/>
      <c r="F72" s="203"/>
      <c r="G72" s="203"/>
      <c r="H72" s="203"/>
      <c r="I72" s="203"/>
      <c r="J72" s="202" t="s">
        <v>358</v>
      </c>
      <c r="K72" s="231">
        <f>K61+K71</f>
        <v>76.376550000000009</v>
      </c>
    </row>
    <row r="73" spans="1:11">
      <c r="A73" s="230" t="s">
        <v>378</v>
      </c>
      <c r="B73" s="203"/>
      <c r="C73" s="203"/>
      <c r="D73" s="203"/>
      <c r="E73" s="203"/>
      <c r="F73" s="203"/>
      <c r="G73" s="203"/>
      <c r="H73" s="232"/>
      <c r="I73" s="204"/>
      <c r="J73" s="202" t="s">
        <v>358</v>
      </c>
      <c r="K73" s="233">
        <f>K72*H73</f>
        <v>0</v>
      </c>
    </row>
    <row r="74" spans="1:11">
      <c r="A74" s="226" t="s">
        <v>379</v>
      </c>
      <c r="B74" s="227"/>
      <c r="C74" s="227"/>
      <c r="D74" s="227"/>
      <c r="E74" s="227"/>
      <c r="F74" s="227"/>
      <c r="G74" s="227"/>
      <c r="H74" s="227"/>
      <c r="I74" s="227"/>
      <c r="J74" s="228" t="s">
        <v>358</v>
      </c>
      <c r="K74" s="234">
        <f>K61+K72</f>
        <v>110.3031</v>
      </c>
    </row>
    <row r="75" spans="1:11" ht="15.75" thickBot="1"/>
    <row r="76" spans="1:11" ht="31.9" customHeight="1" thickTop="1" thickBot="1">
      <c r="A76" s="192" t="s">
        <v>341</v>
      </c>
      <c r="B76" s="414" t="s">
        <v>382</v>
      </c>
      <c r="C76" s="414"/>
      <c r="D76" s="414"/>
      <c r="E76" s="414"/>
      <c r="F76" s="414"/>
      <c r="G76" s="414"/>
      <c r="H76" s="414"/>
      <c r="I76" s="414"/>
      <c r="J76" s="414"/>
      <c r="K76" s="415"/>
    </row>
    <row r="77" spans="1:11" ht="15.75" thickTop="1">
      <c r="A77" s="193" t="s">
        <v>343</v>
      </c>
      <c r="B77" s="194"/>
      <c r="C77" s="194"/>
      <c r="D77" s="194"/>
      <c r="E77" s="194"/>
      <c r="F77" s="194"/>
      <c r="G77" s="194"/>
      <c r="H77" s="194"/>
      <c r="I77" s="194"/>
      <c r="J77" s="194"/>
      <c r="K77" s="195"/>
    </row>
    <row r="78" spans="1:11">
      <c r="A78" s="196" t="s">
        <v>344</v>
      </c>
      <c r="C78" s="197" t="s">
        <v>345</v>
      </c>
      <c r="D78" s="197" t="s">
        <v>346</v>
      </c>
      <c r="F78" s="198">
        <v>11000</v>
      </c>
      <c r="G78" s="198"/>
      <c r="H78" s="199" t="s">
        <v>347</v>
      </c>
      <c r="K78" s="237">
        <v>0.26</v>
      </c>
    </row>
    <row r="79" spans="1:11">
      <c r="A79" s="196" t="s">
        <v>348</v>
      </c>
      <c r="C79" s="197" t="s">
        <v>345</v>
      </c>
      <c r="D79" s="197" t="s">
        <v>346</v>
      </c>
      <c r="F79" s="198">
        <f>F78*0.6</f>
        <v>6600</v>
      </c>
      <c r="G79" s="198"/>
      <c r="H79" s="199" t="s">
        <v>349</v>
      </c>
      <c r="K79" s="237"/>
    </row>
    <row r="80" spans="1:11">
      <c r="A80" s="196" t="s">
        <v>350</v>
      </c>
      <c r="C80" s="197" t="s">
        <v>345</v>
      </c>
      <c r="F80" s="236">
        <v>10000</v>
      </c>
      <c r="G80" s="198"/>
      <c r="H80" s="199" t="s">
        <v>351</v>
      </c>
      <c r="K80" s="238" t="s">
        <v>352</v>
      </c>
    </row>
    <row r="81" spans="1:11">
      <c r="A81" s="196" t="s">
        <v>353</v>
      </c>
      <c r="C81" s="197" t="s">
        <v>345</v>
      </c>
      <c r="F81" s="236">
        <v>2000</v>
      </c>
      <c r="G81" s="198"/>
      <c r="H81" s="199" t="s">
        <v>354</v>
      </c>
      <c r="K81" s="237">
        <v>7.11E-3</v>
      </c>
    </row>
    <row r="82" spans="1:11">
      <c r="A82" s="202"/>
      <c r="B82" s="203"/>
      <c r="C82" s="203"/>
      <c r="D82" s="203"/>
      <c r="E82" s="203"/>
      <c r="F82" s="203"/>
      <c r="G82" s="203"/>
      <c r="H82" s="204" t="s">
        <v>355</v>
      </c>
      <c r="I82" s="203"/>
      <c r="J82" s="203"/>
      <c r="K82" s="239">
        <v>5</v>
      </c>
    </row>
    <row r="83" spans="1:11">
      <c r="A83" s="206" t="s">
        <v>356</v>
      </c>
      <c r="J83" s="207"/>
      <c r="K83" s="208"/>
    </row>
    <row r="84" spans="1:11">
      <c r="A84" s="209"/>
      <c r="B84" s="199"/>
      <c r="C84" s="199"/>
      <c r="D84" s="199"/>
      <c r="E84" s="199"/>
      <c r="F84" s="199"/>
      <c r="J84" s="209"/>
      <c r="K84" s="210"/>
    </row>
    <row r="85" spans="1:11">
      <c r="A85" s="211" t="s">
        <v>357</v>
      </c>
      <c r="J85" s="209" t="s">
        <v>358</v>
      </c>
      <c r="K85" s="210">
        <f>(F78-F79)/F80*((K82+1)/(2*K82))*K78+(F79/K82)/F81*((K82+1)/(2*K82))*K78</f>
        <v>0.17160000000000003</v>
      </c>
    </row>
    <row r="86" spans="1:11">
      <c r="A86" s="196" t="s">
        <v>359</v>
      </c>
      <c r="B86" s="199"/>
      <c r="C86" s="199"/>
      <c r="D86" s="199"/>
      <c r="E86" s="199"/>
      <c r="F86" s="199"/>
      <c r="J86" s="209"/>
      <c r="K86" s="210"/>
    </row>
    <row r="87" spans="1:11">
      <c r="A87" s="209"/>
      <c r="J87" s="209"/>
      <c r="K87" s="210"/>
    </row>
    <row r="88" spans="1:11">
      <c r="A88" s="211" t="s">
        <v>360</v>
      </c>
      <c r="J88" s="209" t="s">
        <v>358</v>
      </c>
      <c r="K88" s="210">
        <f>(F78-F79)/F80</f>
        <v>0.44</v>
      </c>
    </row>
    <row r="89" spans="1:11">
      <c r="A89" s="196" t="s">
        <v>361</v>
      </c>
      <c r="B89" s="199"/>
      <c r="C89" s="199"/>
      <c r="D89" s="199"/>
      <c r="E89" s="199"/>
      <c r="F89" s="199"/>
      <c r="G89" s="212" t="s">
        <v>358</v>
      </c>
      <c r="J89" s="209"/>
      <c r="K89" s="210"/>
    </row>
    <row r="90" spans="1:11">
      <c r="A90" s="209"/>
      <c r="J90" s="209"/>
      <c r="K90" s="210"/>
    </row>
    <row r="91" spans="1:11">
      <c r="A91" s="211" t="s">
        <v>362</v>
      </c>
      <c r="J91" s="209" t="s">
        <v>358</v>
      </c>
      <c r="K91" s="210">
        <f>F78/F81*K81</f>
        <v>3.9105000000000001E-2</v>
      </c>
    </row>
    <row r="92" spans="1:11">
      <c r="A92" s="209"/>
      <c r="B92" s="199"/>
      <c r="C92" s="199"/>
      <c r="D92" s="199"/>
      <c r="E92" s="199"/>
      <c r="F92" s="199"/>
      <c r="J92" s="209"/>
      <c r="K92" s="210"/>
    </row>
    <row r="93" spans="1:11">
      <c r="A93" s="209"/>
      <c r="J93" s="209"/>
      <c r="K93" s="210"/>
    </row>
    <row r="94" spans="1:11">
      <c r="A94" s="211" t="s">
        <v>381</v>
      </c>
      <c r="J94" s="209" t="s">
        <v>358</v>
      </c>
      <c r="K94" s="213"/>
    </row>
    <row r="95" spans="1:11">
      <c r="A95" s="209"/>
      <c r="J95" s="214"/>
      <c r="K95" s="215"/>
    </row>
    <row r="96" spans="1:11">
      <c r="A96" s="216" t="s">
        <v>364</v>
      </c>
      <c r="B96" s="217"/>
      <c r="C96" s="217"/>
      <c r="D96" s="217"/>
      <c r="E96" s="217"/>
      <c r="F96" s="217"/>
      <c r="G96" s="217"/>
      <c r="H96" s="217"/>
      <c r="I96" s="217"/>
      <c r="J96" s="218"/>
      <c r="K96" s="219">
        <f>SUM(K85:K95)</f>
        <v>0.65070500000000009</v>
      </c>
    </row>
    <row r="97" spans="1:11">
      <c r="A97" s="209"/>
      <c r="J97" s="214"/>
      <c r="K97" s="215"/>
    </row>
    <row r="98" spans="1:11">
      <c r="A98" s="206" t="s">
        <v>365</v>
      </c>
      <c r="J98" s="209"/>
      <c r="K98" s="210"/>
    </row>
    <row r="99" spans="1:11">
      <c r="A99" s="209"/>
      <c r="J99" s="209"/>
      <c r="K99" s="210"/>
    </row>
    <row r="100" spans="1:11">
      <c r="A100" s="211" t="s">
        <v>366</v>
      </c>
      <c r="J100" s="209" t="s">
        <v>358</v>
      </c>
      <c r="K100" s="210">
        <f>(F78-F79)/F80*0.6</f>
        <v>0.26400000000000001</v>
      </c>
    </row>
    <row r="101" spans="1:11">
      <c r="A101" s="209" t="s">
        <v>358</v>
      </c>
      <c r="B101" s="199" t="s">
        <v>367</v>
      </c>
      <c r="J101" s="209"/>
      <c r="K101" s="210"/>
    </row>
    <row r="102" spans="1:11">
      <c r="A102" s="211" t="s">
        <v>368</v>
      </c>
      <c r="J102" s="209" t="s">
        <v>358</v>
      </c>
      <c r="K102" s="210">
        <f>(F78-F79)/F80*40%</f>
        <v>0.17600000000000002</v>
      </c>
    </row>
    <row r="103" spans="1:11">
      <c r="A103" s="209"/>
      <c r="B103" s="197" t="s">
        <v>369</v>
      </c>
      <c r="E103" s="197" t="s">
        <v>370</v>
      </c>
      <c r="J103" s="209"/>
      <c r="K103" s="210"/>
    </row>
    <row r="104" spans="1:11">
      <c r="A104" s="211" t="s">
        <v>371</v>
      </c>
      <c r="B104" s="197">
        <v>10</v>
      </c>
      <c r="C104" s="197" t="s">
        <v>372</v>
      </c>
      <c r="D104" s="197" t="s">
        <v>373</v>
      </c>
      <c r="E104" s="220">
        <v>4.8499999999999996</v>
      </c>
      <c r="F104" s="221" t="s">
        <v>374</v>
      </c>
      <c r="G104" s="222"/>
      <c r="J104" s="209" t="s">
        <v>358</v>
      </c>
      <c r="K104" s="210">
        <f>B104*E104</f>
        <v>48.5</v>
      </c>
    </row>
    <row r="105" spans="1:11">
      <c r="A105" s="226" t="s">
        <v>376</v>
      </c>
      <c r="B105" s="227"/>
      <c r="C105" s="227"/>
      <c r="D105" s="227"/>
      <c r="E105" s="227"/>
      <c r="F105" s="227"/>
      <c r="G105" s="227"/>
      <c r="H105" s="227"/>
      <c r="I105" s="227"/>
      <c r="J105" s="228" t="s">
        <v>358</v>
      </c>
      <c r="K105" s="229">
        <f>SUM(K100:K104)</f>
        <v>48.94</v>
      </c>
    </row>
    <row r="106" spans="1:11">
      <c r="A106" s="230" t="s">
        <v>377</v>
      </c>
      <c r="B106" s="203"/>
      <c r="C106" s="203"/>
      <c r="D106" s="203"/>
      <c r="E106" s="203"/>
      <c r="F106" s="203"/>
      <c r="G106" s="203"/>
      <c r="H106" s="203"/>
      <c r="I106" s="203"/>
      <c r="J106" s="202" t="s">
        <v>358</v>
      </c>
      <c r="K106" s="231">
        <f>K96+K105</f>
        <v>49.590705</v>
      </c>
    </row>
    <row r="107" spans="1:11">
      <c r="A107" s="230" t="s">
        <v>378</v>
      </c>
      <c r="B107" s="203"/>
      <c r="C107" s="203"/>
      <c r="D107" s="203"/>
      <c r="E107" s="203"/>
      <c r="F107" s="203"/>
      <c r="G107" s="203"/>
      <c r="H107" s="232"/>
      <c r="I107" s="204"/>
      <c r="J107" s="202" t="s">
        <v>358</v>
      </c>
      <c r="K107" s="233">
        <f>K106*H107</f>
        <v>0</v>
      </c>
    </row>
    <row r="108" spans="1:11">
      <c r="A108" s="226" t="s">
        <v>379</v>
      </c>
      <c r="B108" s="227"/>
      <c r="C108" s="227"/>
      <c r="D108" s="227"/>
      <c r="E108" s="227"/>
      <c r="F108" s="227"/>
      <c r="G108" s="227"/>
      <c r="H108" s="227"/>
      <c r="I108" s="227"/>
      <c r="J108" s="228" t="s">
        <v>358</v>
      </c>
      <c r="K108" s="235">
        <f>K96+K106</f>
        <v>50.241410000000002</v>
      </c>
    </row>
    <row r="109" spans="1:11">
      <c r="A109" s="226" t="s">
        <v>385</v>
      </c>
      <c r="B109" s="227"/>
      <c r="C109" s="227"/>
      <c r="D109" s="227"/>
      <c r="E109" s="227"/>
      <c r="F109" s="227"/>
      <c r="G109" s="227"/>
      <c r="H109" s="227"/>
      <c r="I109" s="227"/>
      <c r="J109" s="228" t="s">
        <v>358</v>
      </c>
      <c r="K109" s="234">
        <f>K108*160</f>
        <v>8038.6256000000003</v>
      </c>
    </row>
    <row r="110" spans="1:11" ht="15.75" thickBot="1"/>
    <row r="111" spans="1:11" ht="43.15" customHeight="1" thickTop="1" thickBot="1">
      <c r="A111" s="192" t="s">
        <v>341</v>
      </c>
      <c r="B111" s="414" t="s">
        <v>383</v>
      </c>
      <c r="C111" s="414"/>
      <c r="D111" s="414"/>
      <c r="E111" s="414"/>
      <c r="F111" s="414"/>
      <c r="G111" s="414"/>
      <c r="H111" s="414"/>
      <c r="I111" s="414"/>
      <c r="J111" s="414"/>
      <c r="K111" s="415"/>
    </row>
    <row r="112" spans="1:11" ht="15.75" thickTop="1">
      <c r="A112" s="193" t="s">
        <v>343</v>
      </c>
      <c r="B112" s="194"/>
      <c r="C112" s="194"/>
      <c r="D112" s="194"/>
      <c r="E112" s="194"/>
      <c r="F112" s="194"/>
      <c r="G112" s="194"/>
      <c r="H112" s="194"/>
      <c r="I112" s="194"/>
      <c r="J112" s="194"/>
      <c r="K112" s="195"/>
    </row>
    <row r="113" spans="1:11">
      <c r="A113" s="196" t="s">
        <v>344</v>
      </c>
      <c r="C113" s="197" t="s">
        <v>345</v>
      </c>
      <c r="D113" s="197" t="s">
        <v>346</v>
      </c>
      <c r="F113" s="198">
        <v>210000</v>
      </c>
      <c r="G113" s="198"/>
      <c r="H113" s="199" t="s">
        <v>347</v>
      </c>
      <c r="K113" s="200">
        <v>0.26</v>
      </c>
    </row>
    <row r="114" spans="1:11">
      <c r="A114" s="196" t="s">
        <v>348</v>
      </c>
      <c r="C114" s="197" t="s">
        <v>345</v>
      </c>
      <c r="D114" s="197" t="s">
        <v>346</v>
      </c>
      <c r="F114" s="198">
        <v>80000</v>
      </c>
      <c r="G114" s="198"/>
      <c r="H114" s="199" t="s">
        <v>349</v>
      </c>
      <c r="K114" s="200"/>
    </row>
    <row r="115" spans="1:11">
      <c r="A115" s="196" t="s">
        <v>350</v>
      </c>
      <c r="C115" s="197" t="s">
        <v>345</v>
      </c>
      <c r="F115" s="198">
        <v>10000</v>
      </c>
      <c r="G115" s="198"/>
      <c r="H115" s="199" t="s">
        <v>351</v>
      </c>
      <c r="K115" s="201" t="s">
        <v>352</v>
      </c>
    </row>
    <row r="116" spans="1:11">
      <c r="A116" s="196" t="s">
        <v>353</v>
      </c>
      <c r="C116" s="197" t="s">
        <v>345</v>
      </c>
      <c r="F116" s="198">
        <v>2000</v>
      </c>
      <c r="G116" s="198"/>
      <c r="H116" s="199" t="s">
        <v>354</v>
      </c>
      <c r="K116" s="200">
        <v>7.11E-3</v>
      </c>
    </row>
    <row r="117" spans="1:11">
      <c r="A117" s="202"/>
      <c r="B117" s="203"/>
      <c r="C117" s="203"/>
      <c r="D117" s="203"/>
      <c r="E117" s="203"/>
      <c r="F117" s="203"/>
      <c r="G117" s="203"/>
      <c r="H117" s="204" t="s">
        <v>355</v>
      </c>
      <c r="I117" s="203"/>
      <c r="J117" s="203"/>
      <c r="K117" s="205">
        <v>5</v>
      </c>
    </row>
    <row r="118" spans="1:11">
      <c r="A118" s="206" t="s">
        <v>356</v>
      </c>
      <c r="J118" s="207"/>
      <c r="K118" s="208"/>
    </row>
    <row r="119" spans="1:11">
      <c r="A119" s="209"/>
      <c r="B119" s="199"/>
      <c r="C119" s="199"/>
      <c r="D119" s="199"/>
      <c r="E119" s="199"/>
      <c r="F119" s="199"/>
      <c r="J119" s="209"/>
      <c r="K119" s="210"/>
    </row>
    <row r="120" spans="1:11">
      <c r="A120" s="211" t="s">
        <v>357</v>
      </c>
      <c r="J120" s="209" t="s">
        <v>358</v>
      </c>
      <c r="K120" s="210">
        <f>(F113-F114)/F115*((K117+1)/(2*K117))*K113+(F114/K117)/F116*((K117+1)/(2*K117))*K113</f>
        <v>3.2759999999999998</v>
      </c>
    </row>
    <row r="121" spans="1:11">
      <c r="A121" s="196" t="s">
        <v>359</v>
      </c>
      <c r="B121" s="199"/>
      <c r="C121" s="199"/>
      <c r="D121" s="199"/>
      <c r="E121" s="199"/>
      <c r="F121" s="199"/>
      <c r="J121" s="209"/>
      <c r="K121" s="210"/>
    </row>
    <row r="122" spans="1:11">
      <c r="A122" s="209"/>
      <c r="J122" s="209"/>
      <c r="K122" s="210"/>
    </row>
    <row r="123" spans="1:11">
      <c r="A123" s="211" t="s">
        <v>360</v>
      </c>
      <c r="J123" s="209" t="s">
        <v>358</v>
      </c>
      <c r="K123" s="210">
        <f>(F113-F114)/F115</f>
        <v>13</v>
      </c>
    </row>
    <row r="124" spans="1:11">
      <c r="A124" s="196" t="s">
        <v>361</v>
      </c>
      <c r="B124" s="199"/>
      <c r="C124" s="199"/>
      <c r="D124" s="199"/>
      <c r="E124" s="199"/>
      <c r="F124" s="199"/>
      <c r="G124" s="212" t="s">
        <v>358</v>
      </c>
      <c r="J124" s="209"/>
      <c r="K124" s="210"/>
    </row>
    <row r="125" spans="1:11">
      <c r="A125" s="209"/>
      <c r="J125" s="209"/>
      <c r="K125" s="210"/>
    </row>
    <row r="126" spans="1:11">
      <c r="A126" s="211" t="s">
        <v>362</v>
      </c>
      <c r="J126" s="209" t="s">
        <v>358</v>
      </c>
      <c r="K126" s="210">
        <f>F113/F116*K116</f>
        <v>0.74655000000000005</v>
      </c>
    </row>
    <row r="127" spans="1:11">
      <c r="A127" s="209"/>
      <c r="B127" s="199"/>
      <c r="C127" s="199"/>
      <c r="D127" s="199"/>
      <c r="E127" s="199"/>
      <c r="F127" s="199"/>
      <c r="J127" s="209"/>
      <c r="K127" s="210"/>
    </row>
    <row r="128" spans="1:11">
      <c r="A128" s="209"/>
      <c r="J128" s="209"/>
      <c r="K128" s="210"/>
    </row>
    <row r="129" spans="1:11">
      <c r="A129" s="211" t="s">
        <v>381</v>
      </c>
      <c r="J129" s="209" t="s">
        <v>358</v>
      </c>
      <c r="K129" s="213">
        <v>16.904</v>
      </c>
    </row>
    <row r="130" spans="1:11">
      <c r="A130" s="209"/>
      <c r="J130" s="214"/>
      <c r="K130" s="215"/>
    </row>
    <row r="131" spans="1:11">
      <c r="A131" s="216" t="s">
        <v>364</v>
      </c>
      <c r="B131" s="217"/>
      <c r="C131" s="217"/>
      <c r="D131" s="217"/>
      <c r="E131" s="217"/>
      <c r="F131" s="217"/>
      <c r="G131" s="217"/>
      <c r="H131" s="217"/>
      <c r="I131" s="217"/>
      <c r="J131" s="218"/>
      <c r="K131" s="219">
        <f>SUM(K120:K130)</f>
        <v>33.926549999999999</v>
      </c>
    </row>
    <row r="132" spans="1:11">
      <c r="A132" s="209"/>
      <c r="J132" s="214"/>
      <c r="K132" s="215"/>
    </row>
    <row r="133" spans="1:11">
      <c r="A133" s="206" t="s">
        <v>365</v>
      </c>
      <c r="J133" s="209"/>
      <c r="K133" s="210"/>
    </row>
    <row r="134" spans="1:11">
      <c r="A134" s="209"/>
      <c r="J134" s="209"/>
      <c r="K134" s="210"/>
    </row>
    <row r="135" spans="1:11">
      <c r="A135" s="211" t="s">
        <v>366</v>
      </c>
      <c r="J135" s="209" t="s">
        <v>358</v>
      </c>
      <c r="K135" s="210">
        <f>(F113-F114)/F115*0.6</f>
        <v>7.8</v>
      </c>
    </row>
    <row r="136" spans="1:11">
      <c r="A136" s="209" t="s">
        <v>358</v>
      </c>
      <c r="B136" s="199" t="s">
        <v>367</v>
      </c>
      <c r="J136" s="209"/>
      <c r="K136" s="210"/>
    </row>
    <row r="137" spans="1:11">
      <c r="A137" s="211" t="s">
        <v>368</v>
      </c>
      <c r="J137" s="209" t="s">
        <v>358</v>
      </c>
      <c r="K137" s="210">
        <f>(F113-F114)/F115*40%</f>
        <v>5.2</v>
      </c>
    </row>
    <row r="138" spans="1:11">
      <c r="A138" s="209"/>
      <c r="B138" s="197" t="s">
        <v>369</v>
      </c>
      <c r="E138" s="197" t="s">
        <v>370</v>
      </c>
      <c r="J138" s="209"/>
      <c r="K138" s="210"/>
    </row>
    <row r="139" spans="1:11">
      <c r="A139" s="211" t="s">
        <v>371</v>
      </c>
      <c r="B139" s="197">
        <v>10</v>
      </c>
      <c r="C139" s="197" t="s">
        <v>372</v>
      </c>
      <c r="D139" s="197" t="s">
        <v>373</v>
      </c>
      <c r="E139" s="220">
        <v>2.15</v>
      </c>
      <c r="F139" s="221" t="s">
        <v>374</v>
      </c>
      <c r="G139" s="222"/>
      <c r="J139" s="209" t="s">
        <v>358</v>
      </c>
      <c r="K139" s="210">
        <f>B139*E139</f>
        <v>21.5</v>
      </c>
    </row>
    <row r="140" spans="1:11">
      <c r="A140" s="211" t="s">
        <v>375</v>
      </c>
      <c r="E140" s="221"/>
      <c r="F140" s="223"/>
      <c r="G140" s="224"/>
      <c r="H140" s="199"/>
      <c r="I140" s="225"/>
      <c r="J140" s="196" t="s">
        <v>358</v>
      </c>
      <c r="K140" s="210">
        <v>7.95</v>
      </c>
    </row>
    <row r="141" spans="1:11">
      <c r="A141" s="226" t="s">
        <v>376</v>
      </c>
      <c r="B141" s="227"/>
      <c r="C141" s="227"/>
      <c r="D141" s="227"/>
      <c r="E141" s="227"/>
      <c r="F141" s="227"/>
      <c r="G141" s="227"/>
      <c r="H141" s="227"/>
      <c r="I141" s="227"/>
      <c r="J141" s="228" t="s">
        <v>358</v>
      </c>
      <c r="K141" s="229">
        <f>SUM(K135:K140)</f>
        <v>42.45</v>
      </c>
    </row>
    <row r="142" spans="1:11">
      <c r="A142" s="230" t="s">
        <v>377</v>
      </c>
      <c r="B142" s="203"/>
      <c r="C142" s="203"/>
      <c r="D142" s="203"/>
      <c r="E142" s="203"/>
      <c r="F142" s="203"/>
      <c r="G142" s="203"/>
      <c r="H142" s="203"/>
      <c r="I142" s="203"/>
      <c r="J142" s="202" t="s">
        <v>358</v>
      </c>
      <c r="K142" s="231">
        <f>K131+K141</f>
        <v>76.376550000000009</v>
      </c>
    </row>
    <row r="143" spans="1:11">
      <c r="A143" s="230" t="s">
        <v>378</v>
      </c>
      <c r="B143" s="203"/>
      <c r="C143" s="203"/>
      <c r="D143" s="203"/>
      <c r="E143" s="203"/>
      <c r="F143" s="203"/>
      <c r="G143" s="203"/>
      <c r="H143" s="232"/>
      <c r="I143" s="204"/>
      <c r="J143" s="202" t="s">
        <v>358</v>
      </c>
      <c r="K143" s="233">
        <f>K142*H143</f>
        <v>0</v>
      </c>
    </row>
    <row r="144" spans="1:11">
      <c r="A144" s="226" t="s">
        <v>379</v>
      </c>
      <c r="B144" s="227"/>
      <c r="C144" s="227"/>
      <c r="D144" s="227"/>
      <c r="E144" s="227"/>
      <c r="F144" s="227"/>
      <c r="G144" s="227"/>
      <c r="H144" s="227"/>
      <c r="I144" s="227"/>
      <c r="J144" s="228" t="s">
        <v>358</v>
      </c>
      <c r="K144" s="234">
        <f>K131+K142</f>
        <v>110.3031</v>
      </c>
    </row>
    <row r="145" spans="1:11" ht="15.75" thickBot="1"/>
    <row r="146" spans="1:11" ht="33" customHeight="1" thickTop="1" thickBot="1">
      <c r="A146" s="192" t="s">
        <v>341</v>
      </c>
      <c r="B146" s="414" t="s">
        <v>384</v>
      </c>
      <c r="C146" s="414"/>
      <c r="D146" s="414"/>
      <c r="E146" s="414"/>
      <c r="F146" s="414"/>
      <c r="G146" s="414"/>
      <c r="H146" s="414"/>
      <c r="I146" s="414"/>
      <c r="J146" s="414"/>
      <c r="K146" s="415"/>
    </row>
    <row r="147" spans="1:11" ht="15.75" thickTop="1">
      <c r="A147" s="193" t="s">
        <v>343</v>
      </c>
      <c r="B147" s="194"/>
      <c r="C147" s="194"/>
      <c r="D147" s="194"/>
      <c r="E147" s="194"/>
      <c r="F147" s="194"/>
      <c r="G147" s="194"/>
      <c r="H147" s="194"/>
      <c r="I147" s="194"/>
      <c r="J147" s="194"/>
      <c r="K147" s="195"/>
    </row>
    <row r="148" spans="1:11">
      <c r="A148" s="196" t="s">
        <v>344</v>
      </c>
      <c r="C148" s="197" t="s">
        <v>345</v>
      </c>
      <c r="D148" s="197" t="s">
        <v>346</v>
      </c>
      <c r="F148" s="198">
        <f>156000+11000</f>
        <v>167000</v>
      </c>
      <c r="G148" s="198"/>
      <c r="H148" s="199" t="s">
        <v>347</v>
      </c>
      <c r="K148" s="200">
        <v>0.26</v>
      </c>
    </row>
    <row r="149" spans="1:11">
      <c r="A149" s="196" t="s">
        <v>348</v>
      </c>
      <c r="C149" s="197" t="s">
        <v>345</v>
      </c>
      <c r="D149" s="197" t="s">
        <v>346</v>
      </c>
      <c r="F149" s="198">
        <f>F148*0.4</f>
        <v>66800</v>
      </c>
      <c r="G149" s="198"/>
      <c r="H149" s="199" t="s">
        <v>349</v>
      </c>
      <c r="K149" s="200"/>
    </row>
    <row r="150" spans="1:11">
      <c r="A150" s="196" t="s">
        <v>350</v>
      </c>
      <c r="C150" s="197" t="s">
        <v>345</v>
      </c>
      <c r="F150" s="198">
        <v>10000</v>
      </c>
      <c r="G150" s="198"/>
      <c r="H150" s="199" t="s">
        <v>351</v>
      </c>
      <c r="K150" s="201" t="s">
        <v>352</v>
      </c>
    </row>
    <row r="151" spans="1:11">
      <c r="A151" s="196" t="s">
        <v>353</v>
      </c>
      <c r="C151" s="197" t="s">
        <v>345</v>
      </c>
      <c r="F151" s="198">
        <v>2000</v>
      </c>
      <c r="G151" s="198"/>
      <c r="H151" s="199" t="s">
        <v>354</v>
      </c>
      <c r="K151" s="200">
        <v>7.11E-3</v>
      </c>
    </row>
    <row r="152" spans="1:11">
      <c r="A152" s="202"/>
      <c r="B152" s="203"/>
      <c r="C152" s="203"/>
      <c r="D152" s="203"/>
      <c r="E152" s="203"/>
      <c r="F152" s="203"/>
      <c r="G152" s="203"/>
      <c r="H152" s="204" t="s">
        <v>355</v>
      </c>
      <c r="I152" s="203"/>
      <c r="J152" s="203"/>
      <c r="K152" s="205">
        <v>5</v>
      </c>
    </row>
    <row r="153" spans="1:11">
      <c r="A153" s="206" t="s">
        <v>356</v>
      </c>
      <c r="J153" s="207"/>
      <c r="K153" s="208"/>
    </row>
    <row r="154" spans="1:11">
      <c r="A154" s="209"/>
      <c r="B154" s="199"/>
      <c r="C154" s="199"/>
      <c r="D154" s="199"/>
      <c r="E154" s="199"/>
      <c r="F154" s="199"/>
      <c r="J154" s="209"/>
      <c r="K154" s="210"/>
    </row>
    <row r="155" spans="1:11">
      <c r="A155" s="211" t="s">
        <v>357</v>
      </c>
      <c r="J155" s="209" t="s">
        <v>358</v>
      </c>
      <c r="K155" s="210">
        <f>(F148-F149)/F150*((K152+1)/(2*K152))*K148+(F149/K152)/F151*((K152+1)/(2*K152))*K148</f>
        <v>2.6052</v>
      </c>
    </row>
    <row r="156" spans="1:11">
      <c r="A156" s="196" t="s">
        <v>359</v>
      </c>
      <c r="B156" s="199"/>
      <c r="C156" s="199"/>
      <c r="D156" s="199"/>
      <c r="E156" s="199"/>
      <c r="F156" s="199"/>
      <c r="J156" s="209"/>
      <c r="K156" s="210"/>
    </row>
    <row r="157" spans="1:11">
      <c r="A157" s="209"/>
      <c r="J157" s="209"/>
      <c r="K157" s="210"/>
    </row>
    <row r="158" spans="1:11">
      <c r="A158" s="211" t="s">
        <v>360</v>
      </c>
      <c r="J158" s="209" t="s">
        <v>358</v>
      </c>
      <c r="K158" s="210">
        <f>(F148-F149)/F150</f>
        <v>10.02</v>
      </c>
    </row>
    <row r="159" spans="1:11">
      <c r="A159" s="196" t="s">
        <v>361</v>
      </c>
      <c r="B159" s="199"/>
      <c r="C159" s="199"/>
      <c r="D159" s="199"/>
      <c r="E159" s="199"/>
      <c r="F159" s="199"/>
      <c r="G159" s="212" t="s">
        <v>358</v>
      </c>
      <c r="J159" s="209"/>
      <c r="K159" s="210"/>
    </row>
    <row r="160" spans="1:11">
      <c r="A160" s="209"/>
      <c r="J160" s="209"/>
      <c r="K160" s="210"/>
    </row>
    <row r="161" spans="1:11">
      <c r="A161" s="211" t="s">
        <v>362</v>
      </c>
      <c r="J161" s="209" t="s">
        <v>358</v>
      </c>
      <c r="K161" s="210">
        <f>F148/F151*K151</f>
        <v>0.59368500000000002</v>
      </c>
    </row>
    <row r="162" spans="1:11">
      <c r="A162" s="209"/>
      <c r="B162" s="199"/>
      <c r="C162" s="199"/>
      <c r="D162" s="199"/>
      <c r="E162" s="199"/>
      <c r="F162" s="199"/>
      <c r="J162" s="209"/>
      <c r="K162" s="210"/>
    </row>
    <row r="163" spans="1:11">
      <c r="A163" s="209"/>
      <c r="J163" s="209"/>
      <c r="K163" s="210"/>
    </row>
    <row r="164" spans="1:11">
      <c r="A164" s="211" t="s">
        <v>363</v>
      </c>
      <c r="J164" s="209" t="s">
        <v>358</v>
      </c>
      <c r="K164" s="213">
        <v>15.34</v>
      </c>
    </row>
    <row r="165" spans="1:11">
      <c r="A165" s="209"/>
      <c r="J165" s="214"/>
      <c r="K165" s="215"/>
    </row>
    <row r="166" spans="1:11">
      <c r="A166" s="216" t="s">
        <v>364</v>
      </c>
      <c r="B166" s="217"/>
      <c r="C166" s="217"/>
      <c r="D166" s="217"/>
      <c r="E166" s="217"/>
      <c r="F166" s="217"/>
      <c r="G166" s="217"/>
      <c r="H166" s="217"/>
      <c r="I166" s="217"/>
      <c r="J166" s="218"/>
      <c r="K166" s="219">
        <f>SUM(K155:K165)</f>
        <v>28.558885</v>
      </c>
    </row>
    <row r="167" spans="1:11">
      <c r="A167" s="209"/>
      <c r="J167" s="214"/>
      <c r="K167" s="215"/>
    </row>
    <row r="168" spans="1:11">
      <c r="A168" s="206" t="s">
        <v>365</v>
      </c>
      <c r="J168" s="209"/>
      <c r="K168" s="210"/>
    </row>
    <row r="169" spans="1:11">
      <c r="A169" s="209"/>
      <c r="J169" s="209"/>
      <c r="K169" s="210"/>
    </row>
    <row r="170" spans="1:11">
      <c r="A170" s="211" t="s">
        <v>366</v>
      </c>
      <c r="J170" s="209" t="s">
        <v>358</v>
      </c>
      <c r="K170" s="210">
        <f>(F148-F149)/F150*0.6</f>
        <v>6.0119999999999996</v>
      </c>
    </row>
    <row r="171" spans="1:11">
      <c r="A171" s="209" t="s">
        <v>358</v>
      </c>
      <c r="B171" s="199" t="s">
        <v>367</v>
      </c>
      <c r="J171" s="209"/>
      <c r="K171" s="210"/>
    </row>
    <row r="172" spans="1:11">
      <c r="A172" s="211" t="s">
        <v>368</v>
      </c>
      <c r="J172" s="209" t="s">
        <v>358</v>
      </c>
      <c r="K172" s="210">
        <f>(F148-F149)/F150*40%</f>
        <v>4.008</v>
      </c>
    </row>
    <row r="173" spans="1:11">
      <c r="A173" s="209"/>
      <c r="B173" s="197" t="s">
        <v>369</v>
      </c>
      <c r="E173" s="197" t="s">
        <v>370</v>
      </c>
      <c r="J173" s="209"/>
      <c r="K173" s="210"/>
    </row>
    <row r="174" spans="1:11">
      <c r="A174" s="211" t="s">
        <v>371</v>
      </c>
      <c r="B174" s="197">
        <v>10</v>
      </c>
      <c r="C174" s="197" t="s">
        <v>372</v>
      </c>
      <c r="D174" s="197" t="s">
        <v>373</v>
      </c>
      <c r="E174" s="220">
        <v>2.15</v>
      </c>
      <c r="F174" s="221" t="s">
        <v>374</v>
      </c>
      <c r="G174" s="222"/>
      <c r="J174" s="209" t="s">
        <v>358</v>
      </c>
      <c r="K174" s="210">
        <f>B174*E174</f>
        <v>21.5</v>
      </c>
    </row>
    <row r="175" spans="1:11">
      <c r="A175" s="211" t="s">
        <v>375</v>
      </c>
      <c r="E175" s="221"/>
      <c r="F175" s="223"/>
      <c r="G175" s="224"/>
      <c r="H175" s="199"/>
      <c r="I175" s="225"/>
      <c r="J175" s="196" t="s">
        <v>358</v>
      </c>
      <c r="K175" s="210">
        <v>7.95</v>
      </c>
    </row>
    <row r="176" spans="1:11">
      <c r="A176" s="226" t="s">
        <v>376</v>
      </c>
      <c r="B176" s="227"/>
      <c r="C176" s="227"/>
      <c r="D176" s="227"/>
      <c r="E176" s="227"/>
      <c r="F176" s="227"/>
      <c r="G176" s="227"/>
      <c r="H176" s="227"/>
      <c r="I176" s="227"/>
      <c r="J176" s="228" t="s">
        <v>358</v>
      </c>
      <c r="K176" s="229">
        <f>SUM(K170:K175)</f>
        <v>39.47</v>
      </c>
    </row>
    <row r="177" spans="1:11">
      <c r="A177" s="230" t="s">
        <v>377</v>
      </c>
      <c r="B177" s="203"/>
      <c r="C177" s="203"/>
      <c r="D177" s="203"/>
      <c r="E177" s="203"/>
      <c r="F177" s="203"/>
      <c r="G177" s="203"/>
      <c r="H177" s="203"/>
      <c r="I177" s="203"/>
      <c r="J177" s="202" t="s">
        <v>358</v>
      </c>
      <c r="K177" s="231">
        <f>K166+K176</f>
        <v>68.028885000000002</v>
      </c>
    </row>
    <row r="178" spans="1:11">
      <c r="A178" s="230" t="s">
        <v>378</v>
      </c>
      <c r="B178" s="203"/>
      <c r="C178" s="203"/>
      <c r="D178" s="203"/>
      <c r="E178" s="203"/>
      <c r="F178" s="203"/>
      <c r="G178" s="203"/>
      <c r="H178" s="232"/>
      <c r="I178" s="204"/>
      <c r="J178" s="202" t="s">
        <v>358</v>
      </c>
      <c r="K178" s="233">
        <f>K177*H178</f>
        <v>0</v>
      </c>
    </row>
    <row r="179" spans="1:11">
      <c r="A179" s="226" t="s">
        <v>379</v>
      </c>
      <c r="B179" s="227"/>
      <c r="C179" s="227"/>
      <c r="D179" s="227"/>
      <c r="E179" s="227"/>
      <c r="F179" s="227"/>
      <c r="G179" s="227"/>
      <c r="H179" s="227"/>
      <c r="I179" s="227"/>
      <c r="J179" s="228" t="s">
        <v>358</v>
      </c>
      <c r="K179" s="234">
        <f>K166+K177</f>
        <v>96.587770000000006</v>
      </c>
    </row>
  </sheetData>
  <mergeCells count="7">
    <mergeCell ref="B146:K146"/>
    <mergeCell ref="A2:K2"/>
    <mergeCell ref="A4:K4"/>
    <mergeCell ref="B6:K6"/>
    <mergeCell ref="B41:K41"/>
    <mergeCell ref="B76:K76"/>
    <mergeCell ref="B111:K11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59"/>
  <sheetViews>
    <sheetView view="pageBreakPreview" topLeftCell="A19" zoomScale="115" zoomScaleNormal="100" zoomScaleSheetLayoutView="115" workbookViewId="0">
      <selection activeCell="D23" sqref="D23"/>
    </sheetView>
  </sheetViews>
  <sheetFormatPr defaultRowHeight="15"/>
  <cols>
    <col min="1" max="1" width="5.42578125" customWidth="1"/>
    <col min="2" max="2" width="11.85546875" customWidth="1"/>
    <col min="3" max="3" width="53.42578125" customWidth="1"/>
    <col min="4" max="4" width="12.28515625" customWidth="1"/>
    <col min="5" max="5" width="16.85546875" customWidth="1"/>
    <col min="6" max="6" width="5.42578125" customWidth="1"/>
  </cols>
  <sheetData>
    <row r="2" spans="2:5">
      <c r="B2" s="425"/>
      <c r="C2" s="425"/>
      <c r="D2" s="425"/>
      <c r="E2" s="425"/>
    </row>
    <row r="3" spans="2:5">
      <c r="B3" s="84"/>
      <c r="C3" s="84"/>
      <c r="D3" s="84"/>
      <c r="E3" s="84"/>
    </row>
    <row r="4" spans="2:5">
      <c r="B4" s="84"/>
      <c r="C4" s="84"/>
      <c r="D4" s="84"/>
      <c r="E4" s="84"/>
    </row>
    <row r="5" spans="2:5">
      <c r="B5" s="425" t="s">
        <v>188</v>
      </c>
      <c r="C5" s="425"/>
      <c r="D5" s="425"/>
      <c r="E5" s="425"/>
    </row>
    <row r="6" spans="2:5">
      <c r="B6" s="84"/>
      <c r="C6" s="84"/>
      <c r="D6" s="84"/>
      <c r="E6" s="84"/>
    </row>
    <row r="7" spans="2:5">
      <c r="B7" s="425" t="s">
        <v>189</v>
      </c>
      <c r="C7" s="425"/>
      <c r="D7" s="425"/>
      <c r="E7" s="425"/>
    </row>
    <row r="8" spans="2:5">
      <c r="B8" s="84"/>
    </row>
    <row r="9" spans="2:5">
      <c r="B9" s="426" t="s">
        <v>190</v>
      </c>
      <c r="C9" s="426"/>
      <c r="D9" s="426"/>
      <c r="E9" s="426"/>
    </row>
    <row r="10" spans="2:5">
      <c r="B10" s="427" t="s">
        <v>191</v>
      </c>
      <c r="C10" s="427"/>
      <c r="D10" s="427"/>
      <c r="E10" s="427"/>
    </row>
    <row r="11" spans="2:5">
      <c r="B11" s="85" t="s">
        <v>192</v>
      </c>
    </row>
    <row r="12" spans="2:5" ht="15.75" thickBot="1">
      <c r="B12" s="86"/>
      <c r="D12" s="428"/>
      <c r="E12" s="429"/>
    </row>
    <row r="13" spans="2:5">
      <c r="B13" s="430" t="s">
        <v>193</v>
      </c>
      <c r="C13" s="431"/>
      <c r="D13" s="431"/>
      <c r="E13" s="432"/>
    </row>
    <row r="14" spans="2:5">
      <c r="B14" s="422" t="s">
        <v>194</v>
      </c>
      <c r="C14" s="423"/>
      <c r="D14" s="423"/>
      <c r="E14" s="424"/>
    </row>
    <row r="15" spans="2:5">
      <c r="B15" s="422" t="s">
        <v>195</v>
      </c>
      <c r="C15" s="423" t="s">
        <v>196</v>
      </c>
      <c r="D15" s="87" t="s">
        <v>197</v>
      </c>
      <c r="E15" s="88" t="s">
        <v>198</v>
      </c>
    </row>
    <row r="16" spans="2:5">
      <c r="B16" s="422"/>
      <c r="C16" s="423"/>
      <c r="D16" s="87" t="s">
        <v>2</v>
      </c>
      <c r="E16" s="88" t="s">
        <v>2</v>
      </c>
    </row>
    <row r="17" spans="2:5">
      <c r="B17" s="422" t="s">
        <v>11</v>
      </c>
      <c r="C17" s="423"/>
      <c r="D17" s="423"/>
      <c r="E17" s="424"/>
    </row>
    <row r="18" spans="2:5">
      <c r="B18" s="89" t="s">
        <v>12</v>
      </c>
      <c r="C18" s="90" t="s">
        <v>13</v>
      </c>
      <c r="D18" s="91">
        <v>0</v>
      </c>
      <c r="E18" s="92">
        <v>0</v>
      </c>
    </row>
    <row r="19" spans="2:5">
      <c r="B19" s="89" t="s">
        <v>14</v>
      </c>
      <c r="C19" s="90" t="s">
        <v>199</v>
      </c>
      <c r="D19" s="145">
        <v>0</v>
      </c>
      <c r="E19" s="92">
        <v>0</v>
      </c>
    </row>
    <row r="20" spans="2:5">
      <c r="B20" s="89" t="s">
        <v>16</v>
      </c>
      <c r="C20" s="90" t="s">
        <v>200</v>
      </c>
      <c r="D20" s="145">
        <v>0</v>
      </c>
      <c r="E20" s="92">
        <v>0</v>
      </c>
    </row>
    <row r="21" spans="2:5">
      <c r="B21" s="89" t="s">
        <v>18</v>
      </c>
      <c r="C21" s="90" t="s">
        <v>21</v>
      </c>
      <c r="D21" s="145">
        <v>0</v>
      </c>
      <c r="E21" s="92">
        <v>0</v>
      </c>
    </row>
    <row r="22" spans="2:5">
      <c r="B22" s="89" t="s">
        <v>20</v>
      </c>
      <c r="C22" s="90" t="s">
        <v>112</v>
      </c>
      <c r="D22" s="145">
        <v>0</v>
      </c>
      <c r="E22" s="92">
        <v>0</v>
      </c>
    </row>
    <row r="23" spans="2:5">
      <c r="B23" s="89" t="s">
        <v>22</v>
      </c>
      <c r="C23" s="90" t="s">
        <v>201</v>
      </c>
      <c r="D23" s="145">
        <v>0</v>
      </c>
      <c r="E23" s="92">
        <v>2.5</v>
      </c>
    </row>
    <row r="24" spans="2:5">
      <c r="B24" s="89" t="s">
        <v>24</v>
      </c>
      <c r="C24" s="90" t="s">
        <v>202</v>
      </c>
      <c r="D24" s="91">
        <v>3</v>
      </c>
      <c r="E24" s="92">
        <v>3</v>
      </c>
    </row>
    <row r="25" spans="2:5">
      <c r="B25" s="89" t="s">
        <v>25</v>
      </c>
      <c r="C25" s="90" t="s">
        <v>15</v>
      </c>
      <c r="D25" s="91">
        <v>8</v>
      </c>
      <c r="E25" s="92">
        <v>8</v>
      </c>
    </row>
    <row r="26" spans="2:5">
      <c r="B26" s="89" t="s">
        <v>203</v>
      </c>
      <c r="C26" s="90" t="s">
        <v>204</v>
      </c>
      <c r="D26" s="145">
        <v>0</v>
      </c>
      <c r="E26" s="92">
        <v>0</v>
      </c>
    </row>
    <row r="27" spans="2:5">
      <c r="B27" s="93" t="s">
        <v>78</v>
      </c>
      <c r="C27" s="94" t="s">
        <v>205</v>
      </c>
      <c r="D27" s="95">
        <f>SUM(D18:D26)</f>
        <v>11</v>
      </c>
      <c r="E27" s="96">
        <f>SUM(E18:E26)</f>
        <v>13.5</v>
      </c>
    </row>
    <row r="28" spans="2:5">
      <c r="B28" s="422" t="s">
        <v>28</v>
      </c>
      <c r="C28" s="423"/>
      <c r="D28" s="423"/>
      <c r="E28" s="424"/>
    </row>
    <row r="29" spans="2:5">
      <c r="B29" s="89" t="s">
        <v>29</v>
      </c>
      <c r="C29" s="90" t="s">
        <v>206</v>
      </c>
      <c r="D29" s="91">
        <v>17.91</v>
      </c>
      <c r="E29" s="92">
        <v>0</v>
      </c>
    </row>
    <row r="30" spans="2:5">
      <c r="B30" s="89" t="s">
        <v>30</v>
      </c>
      <c r="C30" s="90" t="s">
        <v>207</v>
      </c>
      <c r="D30" s="91">
        <v>3.96</v>
      </c>
      <c r="E30" s="92">
        <v>0</v>
      </c>
    </row>
    <row r="31" spans="2:5">
      <c r="B31" s="89" t="s">
        <v>32</v>
      </c>
      <c r="C31" s="90" t="s">
        <v>208</v>
      </c>
      <c r="D31" s="91">
        <v>0.91</v>
      </c>
      <c r="E31" s="92">
        <v>0.7</v>
      </c>
    </row>
    <row r="32" spans="2:5">
      <c r="B32" s="89" t="s">
        <v>34</v>
      </c>
      <c r="C32" s="90" t="s">
        <v>31</v>
      </c>
      <c r="D32" s="91">
        <v>10.91</v>
      </c>
      <c r="E32" s="92">
        <v>8.33</v>
      </c>
    </row>
    <row r="33" spans="2:5">
      <c r="B33" s="89" t="s">
        <v>182</v>
      </c>
      <c r="C33" s="97" t="s">
        <v>134</v>
      </c>
      <c r="D33" s="91">
        <v>7.0000000000000007E-2</v>
      </c>
      <c r="E33" s="92">
        <v>0.05</v>
      </c>
    </row>
    <row r="34" spans="2:5">
      <c r="B34" s="89" t="s">
        <v>183</v>
      </c>
      <c r="C34" s="97" t="s">
        <v>209</v>
      </c>
      <c r="D34" s="91">
        <v>0.73</v>
      </c>
      <c r="E34" s="92">
        <v>0.56000000000000005</v>
      </c>
    </row>
    <row r="35" spans="2:5">
      <c r="B35" s="89" t="s">
        <v>184</v>
      </c>
      <c r="C35" s="97" t="s">
        <v>210</v>
      </c>
      <c r="D35" s="91">
        <v>1.64</v>
      </c>
      <c r="E35" s="92">
        <v>0</v>
      </c>
    </row>
    <row r="36" spans="2:5">
      <c r="B36" s="89" t="s">
        <v>211</v>
      </c>
      <c r="C36" s="97" t="s">
        <v>212</v>
      </c>
      <c r="D36" s="91">
        <v>0.11</v>
      </c>
      <c r="E36" s="92">
        <v>0.08</v>
      </c>
    </row>
    <row r="37" spans="2:5">
      <c r="B37" s="89" t="s">
        <v>213</v>
      </c>
      <c r="C37" s="97" t="s">
        <v>214</v>
      </c>
      <c r="D37" s="91">
        <v>9.99</v>
      </c>
      <c r="E37" s="92">
        <v>7.63</v>
      </c>
    </row>
    <row r="38" spans="2:5">
      <c r="B38" s="89" t="s">
        <v>215</v>
      </c>
      <c r="C38" s="97" t="s">
        <v>216</v>
      </c>
      <c r="D38" s="91">
        <v>0.03</v>
      </c>
      <c r="E38" s="92">
        <v>0.02</v>
      </c>
    </row>
    <row r="39" spans="2:5" ht="30">
      <c r="B39" s="93" t="s">
        <v>80</v>
      </c>
      <c r="C39" s="98" t="s">
        <v>217</v>
      </c>
      <c r="D39" s="95">
        <f>SUM(D29:D38)</f>
        <v>46.26</v>
      </c>
      <c r="E39" s="96">
        <f>SUM(E29:E38)</f>
        <v>17.37</v>
      </c>
    </row>
    <row r="40" spans="2:5">
      <c r="B40" s="422" t="s">
        <v>218</v>
      </c>
      <c r="C40" s="423"/>
      <c r="D40" s="423"/>
      <c r="E40" s="424"/>
    </row>
    <row r="41" spans="2:5">
      <c r="B41" s="89" t="s">
        <v>38</v>
      </c>
      <c r="C41" s="99" t="s">
        <v>40</v>
      </c>
      <c r="D41" s="100">
        <v>6.5</v>
      </c>
      <c r="E41" s="101">
        <v>4.97</v>
      </c>
    </row>
    <row r="42" spans="2:5">
      <c r="B42" s="89" t="s">
        <v>39</v>
      </c>
      <c r="C42" s="99" t="s">
        <v>127</v>
      </c>
      <c r="D42" s="100">
        <v>0.15</v>
      </c>
      <c r="E42" s="101">
        <v>0.12</v>
      </c>
    </row>
    <row r="43" spans="2:5">
      <c r="B43" s="89" t="s">
        <v>219</v>
      </c>
      <c r="C43" s="99" t="s">
        <v>220</v>
      </c>
      <c r="D43" s="100">
        <v>3.65</v>
      </c>
      <c r="E43" s="101">
        <v>2.79</v>
      </c>
    </row>
    <row r="44" spans="2:5">
      <c r="B44" s="89" t="s">
        <v>221</v>
      </c>
      <c r="C44" s="99" t="s">
        <v>222</v>
      </c>
      <c r="D44" s="102">
        <v>5.17</v>
      </c>
      <c r="E44" s="103">
        <v>3.95</v>
      </c>
    </row>
    <row r="45" spans="2:5">
      <c r="B45" s="89" t="s">
        <v>223</v>
      </c>
      <c r="C45" s="99" t="s">
        <v>186</v>
      </c>
      <c r="D45" s="100">
        <v>0.55000000000000004</v>
      </c>
      <c r="E45" s="101">
        <v>0.42</v>
      </c>
    </row>
    <row r="46" spans="2:5" ht="30">
      <c r="B46" s="93" t="s">
        <v>82</v>
      </c>
      <c r="C46" s="104" t="s">
        <v>224</v>
      </c>
      <c r="D46" s="87">
        <f>SUM(D41:D45)</f>
        <v>16.02</v>
      </c>
      <c r="E46" s="88">
        <f>SUM(E41:E45)</f>
        <v>12.25</v>
      </c>
    </row>
    <row r="47" spans="2:5">
      <c r="B47" s="422" t="s">
        <v>225</v>
      </c>
      <c r="C47" s="423"/>
      <c r="D47" s="423"/>
      <c r="E47" s="424"/>
    </row>
    <row r="48" spans="2:5">
      <c r="B48" s="89" t="s">
        <v>43</v>
      </c>
      <c r="C48" s="90" t="s">
        <v>226</v>
      </c>
      <c r="D48" s="105">
        <f>TRUNC((D27*D39)/100,2)</f>
        <v>5.08</v>
      </c>
      <c r="E48" s="106">
        <f>TRUNC((E27*E39)/100,2)</f>
        <v>2.34</v>
      </c>
    </row>
    <row r="49" spans="1:6" ht="42.75">
      <c r="B49" s="89" t="s">
        <v>227</v>
      </c>
      <c r="C49" s="90" t="s">
        <v>228</v>
      </c>
      <c r="D49" s="100">
        <f>TRUNC(((D41*D25)+(D42*D27))/100,2)</f>
        <v>0.53</v>
      </c>
      <c r="E49" s="101">
        <f>TRUNC(((E41*E25)+(E42*E27))/100,2)</f>
        <v>0.41</v>
      </c>
    </row>
    <row r="50" spans="1:6" ht="30">
      <c r="B50" s="93" t="s">
        <v>84</v>
      </c>
      <c r="C50" s="94" t="s">
        <v>229</v>
      </c>
      <c r="D50" s="87">
        <f>SUM(D48:D49)</f>
        <v>5.61</v>
      </c>
      <c r="E50" s="88">
        <f>SUM(E48:E49)</f>
        <v>2.75</v>
      </c>
    </row>
    <row r="51" spans="1:6">
      <c r="B51" s="422" t="s">
        <v>230</v>
      </c>
      <c r="C51" s="423"/>
      <c r="D51" s="423"/>
      <c r="E51" s="424"/>
    </row>
    <row r="52" spans="1:6">
      <c r="B52" s="107" t="s">
        <v>231</v>
      </c>
      <c r="C52" s="108"/>
      <c r="D52" s="109"/>
      <c r="E52" s="110"/>
    </row>
    <row r="53" spans="1:6" ht="30">
      <c r="B53" s="93" t="s">
        <v>94</v>
      </c>
      <c r="C53" s="94" t="s">
        <v>232</v>
      </c>
      <c r="D53" s="111">
        <v>0</v>
      </c>
      <c r="E53" s="112">
        <v>0</v>
      </c>
    </row>
    <row r="54" spans="1:6">
      <c r="B54" s="433" t="s">
        <v>233</v>
      </c>
      <c r="C54" s="434"/>
      <c r="D54" s="113">
        <f>D27+D39+D46+D50+D53</f>
        <v>78.89</v>
      </c>
      <c r="E54" s="114">
        <f>E27+E39+E46+E50+E53</f>
        <v>45.870000000000005</v>
      </c>
    </row>
    <row r="55" spans="1:6" ht="15.75" thickBot="1">
      <c r="B55" s="435"/>
      <c r="C55" s="436"/>
      <c r="D55" s="436"/>
      <c r="E55" s="437"/>
    </row>
    <row r="58" spans="1:6">
      <c r="A58" s="359" t="s">
        <v>234</v>
      </c>
      <c r="B58" s="359"/>
      <c r="C58" s="359"/>
      <c r="D58" s="359"/>
      <c r="E58" s="359"/>
      <c r="F58" s="359"/>
    </row>
    <row r="59" spans="1:6">
      <c r="C59" s="359"/>
      <c r="D59" s="359"/>
    </row>
  </sheetData>
  <mergeCells count="19">
    <mergeCell ref="C59:D59"/>
    <mergeCell ref="B40:E40"/>
    <mergeCell ref="B47:E47"/>
    <mergeCell ref="B51:E51"/>
    <mergeCell ref="B54:C54"/>
    <mergeCell ref="B55:E55"/>
    <mergeCell ref="A58:F58"/>
    <mergeCell ref="B28:E28"/>
    <mergeCell ref="B2:E2"/>
    <mergeCell ref="B5:E5"/>
    <mergeCell ref="B7:E7"/>
    <mergeCell ref="B9:E9"/>
    <mergeCell ref="B10:E10"/>
    <mergeCell ref="D12:E12"/>
    <mergeCell ref="B13:E13"/>
    <mergeCell ref="B14:E14"/>
    <mergeCell ref="B15:B16"/>
    <mergeCell ref="C15:C16"/>
    <mergeCell ref="B17:E17"/>
  </mergeCells>
  <pageMargins left="0.511811024" right="0.511811024" top="0.78740157499999996" bottom="0.78740157499999996" header="0.31496062000000002" footer="0.31496062000000002"/>
  <pageSetup paperSize="9" scale="80" orientation="portrait" horizontalDpi="360" verticalDpi="360" r:id="rId1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D125"/>
  <sheetViews>
    <sheetView topLeftCell="A47" zoomScale="85" zoomScaleNormal="85" workbookViewId="0">
      <selection activeCell="A10" sqref="A10:D10"/>
    </sheetView>
  </sheetViews>
  <sheetFormatPr defaultRowHeight="15"/>
  <cols>
    <col min="1" max="1" width="17.42578125" customWidth="1"/>
    <col min="2" max="2" width="69.5703125" customWidth="1"/>
    <col min="3" max="3" width="10.42578125" style="6" bestFit="1" customWidth="1"/>
    <col min="4" max="4" width="19.85546875" style="7" bestFit="1" customWidth="1"/>
  </cols>
  <sheetData>
    <row r="7" spans="1:4" ht="15.75" thickBot="1"/>
    <row r="8" spans="1:4" ht="15.75" thickBot="1">
      <c r="A8" s="340" t="s">
        <v>58</v>
      </c>
      <c r="B8" s="341"/>
      <c r="C8" s="341"/>
      <c r="D8" s="342"/>
    </row>
    <row r="9" spans="1:4" ht="15.75" thickBot="1">
      <c r="A9" s="8"/>
      <c r="B9" s="9"/>
      <c r="C9" s="10"/>
      <c r="D9" s="11"/>
    </row>
    <row r="10" spans="1:4">
      <c r="A10" s="343" t="s">
        <v>59</v>
      </c>
      <c r="B10" s="344"/>
      <c r="C10" s="344"/>
      <c r="D10" s="345"/>
    </row>
    <row r="11" spans="1:4" ht="15.75" thickBot="1">
      <c r="A11" s="346" t="s">
        <v>169</v>
      </c>
      <c r="B11" s="347"/>
      <c r="C11" s="347"/>
      <c r="D11" s="348"/>
    </row>
    <row r="12" spans="1:4">
      <c r="A12" s="349" t="s">
        <v>60</v>
      </c>
      <c r="B12" s="350"/>
      <c r="C12" s="350"/>
      <c r="D12" s="351"/>
    </row>
    <row r="13" spans="1:4">
      <c r="A13" s="12">
        <v>1</v>
      </c>
      <c r="B13" s="13" t="s">
        <v>61</v>
      </c>
      <c r="C13" s="352" t="s">
        <v>62</v>
      </c>
      <c r="D13" s="353"/>
    </row>
    <row r="14" spans="1:4">
      <c r="A14" s="14">
        <v>2</v>
      </c>
      <c r="B14" s="15" t="s">
        <v>63</v>
      </c>
      <c r="C14" s="338">
        <f>D18</f>
        <v>1773.43</v>
      </c>
      <c r="D14" s="339"/>
    </row>
    <row r="15" spans="1:4">
      <c r="A15" s="16" t="s">
        <v>64</v>
      </c>
      <c r="B15" s="15" t="s">
        <v>65</v>
      </c>
      <c r="C15" s="17"/>
      <c r="D15" s="18">
        <v>1500</v>
      </c>
    </row>
    <row r="16" spans="1:4">
      <c r="A16" s="16" t="s">
        <v>66</v>
      </c>
      <c r="B16" s="19" t="s">
        <v>67</v>
      </c>
      <c r="C16" s="20">
        <v>4.3999999999999997E-2</v>
      </c>
      <c r="D16" s="18">
        <f>ROUND(D15*(1+C16),2)</f>
        <v>1566</v>
      </c>
    </row>
    <row r="17" spans="1:4">
      <c r="A17" s="16" t="s">
        <v>68</v>
      </c>
      <c r="B17" s="19" t="s">
        <v>69</v>
      </c>
      <c r="C17" s="21">
        <v>2.946E-2</v>
      </c>
      <c r="D17" s="18">
        <f>ROUND(D16*(1+C17),2)</f>
        <v>1612.13</v>
      </c>
    </row>
    <row r="18" spans="1:4">
      <c r="A18" s="16" t="s">
        <v>70</v>
      </c>
      <c r="B18" s="19" t="s">
        <v>71</v>
      </c>
      <c r="C18" s="22">
        <v>0.100053</v>
      </c>
      <c r="D18" s="18">
        <f>ROUND(D17*(1+C18),2)</f>
        <v>1773.43</v>
      </c>
    </row>
    <row r="19" spans="1:4">
      <c r="A19" s="12">
        <v>3</v>
      </c>
      <c r="B19" s="13" t="s">
        <v>72</v>
      </c>
      <c r="C19" s="329" t="s">
        <v>73</v>
      </c>
      <c r="D19" s="330"/>
    </row>
    <row r="20" spans="1:4" ht="15.75" thickBot="1">
      <c r="A20" s="23">
        <v>4</v>
      </c>
      <c r="B20" s="24" t="s">
        <v>74</v>
      </c>
      <c r="C20" s="331">
        <v>42005</v>
      </c>
      <c r="D20" s="332"/>
    </row>
    <row r="21" spans="1:4" ht="15.75" thickBot="1">
      <c r="A21" s="333"/>
      <c r="B21" s="333"/>
      <c r="C21" s="333"/>
      <c r="D21" s="333"/>
    </row>
    <row r="22" spans="1:4">
      <c r="A22" s="25" t="s">
        <v>75</v>
      </c>
      <c r="B22" s="26"/>
      <c r="C22" s="27"/>
      <c r="D22" s="28"/>
    </row>
    <row r="23" spans="1:4">
      <c r="A23" s="29">
        <v>1</v>
      </c>
      <c r="B23" s="334" t="s">
        <v>76</v>
      </c>
      <c r="C23" s="335"/>
      <c r="D23" s="30" t="s">
        <v>77</v>
      </c>
    </row>
    <row r="24" spans="1:4">
      <c r="A24" s="31" t="s">
        <v>78</v>
      </c>
      <c r="B24" s="336" t="s">
        <v>79</v>
      </c>
      <c r="C24" s="336"/>
      <c r="D24" s="32">
        <f>C14</f>
        <v>1773.43</v>
      </c>
    </row>
    <row r="25" spans="1:4">
      <c r="A25" s="33" t="s">
        <v>80</v>
      </c>
      <c r="B25" s="321" t="s">
        <v>81</v>
      </c>
      <c r="C25" s="321"/>
      <c r="D25" s="34">
        <v>0</v>
      </c>
    </row>
    <row r="26" spans="1:4">
      <c r="A26" s="33" t="s">
        <v>82</v>
      </c>
      <c r="B26" s="321" t="s">
        <v>83</v>
      </c>
      <c r="C26" s="321"/>
      <c r="D26" s="35">
        <f>ROUND(SUM(D24:D25)*0.3,2)</f>
        <v>532.03</v>
      </c>
    </row>
    <row r="27" spans="1:4">
      <c r="A27" s="33" t="s">
        <v>84</v>
      </c>
      <c r="B27" s="321" t="s">
        <v>85</v>
      </c>
      <c r="C27" s="321"/>
      <c r="D27" s="35"/>
    </row>
    <row r="28" spans="1:4" ht="15.75" thickBot="1">
      <c r="A28" s="322" t="s">
        <v>86</v>
      </c>
      <c r="B28" s="323"/>
      <c r="C28" s="324"/>
      <c r="D28" s="36">
        <f>SUM(D24:D27)</f>
        <v>2305.46</v>
      </c>
    </row>
    <row r="29" spans="1:4">
      <c r="A29" s="37"/>
      <c r="B29" s="327" t="s">
        <v>87</v>
      </c>
      <c r="C29" s="328"/>
      <c r="D29" s="38">
        <f>D28</f>
        <v>2305.46</v>
      </c>
    </row>
    <row r="30" spans="1:4" ht="15.75" thickBot="1">
      <c r="A30" s="39"/>
      <c r="B30" s="40"/>
      <c r="C30" s="39"/>
      <c r="D30" s="41"/>
    </row>
    <row r="31" spans="1:4">
      <c r="A31" s="42" t="s">
        <v>88</v>
      </c>
      <c r="B31" s="43"/>
      <c r="C31" s="27"/>
      <c r="D31" s="44"/>
    </row>
    <row r="32" spans="1:4">
      <c r="A32" s="45">
        <v>2</v>
      </c>
      <c r="B32" s="337" t="s">
        <v>89</v>
      </c>
      <c r="C32" s="337"/>
      <c r="D32" s="46" t="s">
        <v>77</v>
      </c>
    </row>
    <row r="33" spans="1:4">
      <c r="A33" s="33" t="s">
        <v>78</v>
      </c>
      <c r="B33" s="321" t="s">
        <v>90</v>
      </c>
      <c r="C33" s="321"/>
      <c r="D33" s="47">
        <f>31000/135</f>
        <v>229.62962962962962</v>
      </c>
    </row>
    <row r="34" spans="1:4">
      <c r="A34" s="33" t="s">
        <v>80</v>
      </c>
      <c r="B34" s="320" t="s">
        <v>91</v>
      </c>
      <c r="C34" s="320"/>
      <c r="D34" s="48">
        <v>400</v>
      </c>
    </row>
    <row r="35" spans="1:4">
      <c r="A35" s="33" t="s">
        <v>82</v>
      </c>
      <c r="B35" s="321" t="s">
        <v>92</v>
      </c>
      <c r="C35" s="321"/>
      <c r="D35" s="47">
        <v>140.6</v>
      </c>
    </row>
    <row r="36" spans="1:4">
      <c r="A36" s="33" t="s">
        <v>84</v>
      </c>
      <c r="B36" s="321" t="s">
        <v>93</v>
      </c>
      <c r="C36" s="321"/>
      <c r="D36" s="47">
        <v>5</v>
      </c>
    </row>
    <row r="37" spans="1:4">
      <c r="A37" s="33" t="s">
        <v>94</v>
      </c>
      <c r="B37" s="321" t="s">
        <v>95</v>
      </c>
      <c r="C37" s="321"/>
      <c r="D37" s="47">
        <v>75</v>
      </c>
    </row>
    <row r="38" spans="1:4">
      <c r="A38" s="33" t="s">
        <v>96</v>
      </c>
      <c r="B38" s="321" t="s">
        <v>97</v>
      </c>
      <c r="C38" s="321"/>
      <c r="D38" s="47">
        <v>5</v>
      </c>
    </row>
    <row r="39" spans="1:4" ht="15.75" thickBot="1">
      <c r="A39" s="322" t="s">
        <v>86</v>
      </c>
      <c r="B39" s="323"/>
      <c r="C39" s="324"/>
      <c r="D39" s="49">
        <f>SUM(D33:D38)</f>
        <v>855.22962962962958</v>
      </c>
    </row>
    <row r="40" spans="1:4" ht="15.75" thickBot="1">
      <c r="A40" s="50"/>
      <c r="B40" s="50"/>
      <c r="C40" s="51"/>
      <c r="D40" s="52"/>
    </row>
    <row r="41" spans="1:4">
      <c r="A41" s="42" t="s">
        <v>98</v>
      </c>
      <c r="B41" s="43"/>
      <c r="C41" s="27"/>
      <c r="D41" s="44"/>
    </row>
    <row r="42" spans="1:4">
      <c r="A42" s="45">
        <v>3</v>
      </c>
      <c r="B42" s="325" t="s">
        <v>99</v>
      </c>
      <c r="C42" s="326"/>
      <c r="D42" s="46" t="s">
        <v>77</v>
      </c>
    </row>
    <row r="43" spans="1:4">
      <c r="A43" s="33" t="s">
        <v>78</v>
      </c>
      <c r="B43" s="327" t="s">
        <v>100</v>
      </c>
      <c r="C43" s="328"/>
      <c r="D43" s="47">
        <v>117.84</v>
      </c>
    </row>
    <row r="44" spans="1:4">
      <c r="A44" s="33" t="s">
        <v>80</v>
      </c>
      <c r="B44" s="327" t="s">
        <v>101</v>
      </c>
      <c r="C44" s="328"/>
      <c r="D44" s="47"/>
    </row>
    <row r="45" spans="1:4">
      <c r="A45" s="33" t="s">
        <v>82</v>
      </c>
      <c r="B45" s="327" t="s">
        <v>102</v>
      </c>
      <c r="C45" s="328"/>
      <c r="D45" s="47"/>
    </row>
    <row r="46" spans="1:4" ht="15.75" thickBot="1">
      <c r="A46" s="322" t="s">
        <v>86</v>
      </c>
      <c r="B46" s="323"/>
      <c r="C46" s="324"/>
      <c r="D46" s="53">
        <f>SUM(D43:D45)</f>
        <v>117.84</v>
      </c>
    </row>
    <row r="47" spans="1:4" ht="15.75" thickBot="1">
      <c r="A47" s="39"/>
      <c r="B47" s="40"/>
      <c r="C47" s="39"/>
      <c r="D47" s="41"/>
    </row>
    <row r="48" spans="1:4" ht="15.75" thickBot="1">
      <c r="A48" s="42" t="s">
        <v>103</v>
      </c>
      <c r="B48" s="43"/>
      <c r="C48" s="27"/>
      <c r="D48" s="44"/>
    </row>
    <row r="49" spans="1:4">
      <c r="A49" s="310" t="s">
        <v>104</v>
      </c>
      <c r="B49" s="311"/>
      <c r="C49" s="311"/>
      <c r="D49" s="312"/>
    </row>
    <row r="50" spans="1:4">
      <c r="A50" s="318" t="s">
        <v>105</v>
      </c>
      <c r="B50" s="319"/>
      <c r="C50" s="54" t="s">
        <v>2</v>
      </c>
      <c r="D50" s="46" t="s">
        <v>77</v>
      </c>
    </row>
    <row r="51" spans="1:4">
      <c r="A51" s="33" t="s">
        <v>78</v>
      </c>
      <c r="B51" s="55" t="s">
        <v>13</v>
      </c>
      <c r="C51" s="56">
        <v>0.2</v>
      </c>
      <c r="D51" s="57">
        <f>D$29*C51</f>
        <v>461.09200000000004</v>
      </c>
    </row>
    <row r="52" spans="1:4">
      <c r="A52" s="33" t="s">
        <v>80</v>
      </c>
      <c r="B52" s="55" t="s">
        <v>106</v>
      </c>
      <c r="C52" s="56">
        <v>1.4999999999999999E-2</v>
      </c>
      <c r="D52" s="57">
        <f t="shared" ref="D52:D59" si="0">D$29*C52</f>
        <v>34.581899999999997</v>
      </c>
    </row>
    <row r="53" spans="1:4">
      <c r="A53" s="33" t="s">
        <v>82</v>
      </c>
      <c r="B53" s="55" t="s">
        <v>107</v>
      </c>
      <c r="C53" s="56">
        <v>0.01</v>
      </c>
      <c r="D53" s="57">
        <f t="shared" si="0"/>
        <v>23.054600000000001</v>
      </c>
    </row>
    <row r="54" spans="1:4">
      <c r="A54" s="33" t="s">
        <v>84</v>
      </c>
      <c r="B54" s="55" t="s">
        <v>21</v>
      </c>
      <c r="C54" s="56">
        <v>2E-3</v>
      </c>
      <c r="D54" s="57">
        <f t="shared" si="0"/>
        <v>4.6109200000000001</v>
      </c>
    </row>
    <row r="55" spans="1:4">
      <c r="A55" s="33" t="s">
        <v>94</v>
      </c>
      <c r="B55" s="55" t="s">
        <v>108</v>
      </c>
      <c r="C55" s="56">
        <v>2.5000000000000001E-2</v>
      </c>
      <c r="D55" s="57">
        <f t="shared" si="0"/>
        <v>57.636500000000005</v>
      </c>
    </row>
    <row r="56" spans="1:4">
      <c r="A56" s="33" t="s">
        <v>96</v>
      </c>
      <c r="B56" s="55" t="s">
        <v>15</v>
      </c>
      <c r="C56" s="56">
        <v>0.08</v>
      </c>
      <c r="D56" s="57">
        <f t="shared" si="0"/>
        <v>184.43680000000001</v>
      </c>
    </row>
    <row r="57" spans="1:4">
      <c r="A57" s="33" t="s">
        <v>109</v>
      </c>
      <c r="B57" s="55" t="s">
        <v>110</v>
      </c>
      <c r="C57" s="56">
        <v>0.03</v>
      </c>
      <c r="D57" s="57">
        <f t="shared" si="0"/>
        <v>69.163799999999995</v>
      </c>
    </row>
    <row r="58" spans="1:4">
      <c r="A58" s="33" t="s">
        <v>111</v>
      </c>
      <c r="B58" s="55" t="s">
        <v>112</v>
      </c>
      <c r="C58" s="56">
        <v>6.0000000000000001E-3</v>
      </c>
      <c r="D58" s="57">
        <f t="shared" si="0"/>
        <v>13.83276</v>
      </c>
    </row>
    <row r="59" spans="1:4" ht="15.75" thickBot="1">
      <c r="A59" s="308" t="s">
        <v>86</v>
      </c>
      <c r="B59" s="309"/>
      <c r="C59" s="58">
        <f>SUM(C51:C58)</f>
        <v>0.3680000000000001</v>
      </c>
      <c r="D59" s="59">
        <f t="shared" si="0"/>
        <v>848.40928000000031</v>
      </c>
    </row>
    <row r="60" spans="1:4" ht="15.75" thickBot="1">
      <c r="A60" s="60"/>
      <c r="B60" s="61"/>
      <c r="C60" s="62"/>
      <c r="D60" s="63"/>
    </row>
    <row r="61" spans="1:4">
      <c r="A61" s="310" t="s">
        <v>113</v>
      </c>
      <c r="B61" s="311"/>
      <c r="C61" s="311"/>
      <c r="D61" s="312"/>
    </row>
    <row r="62" spans="1:4">
      <c r="A62" s="304" t="s">
        <v>114</v>
      </c>
      <c r="B62" s="305"/>
      <c r="C62" s="54" t="s">
        <v>2</v>
      </c>
      <c r="D62" s="46" t="s">
        <v>77</v>
      </c>
    </row>
    <row r="63" spans="1:4">
      <c r="A63" s="33" t="s">
        <v>78</v>
      </c>
      <c r="B63" s="55" t="s">
        <v>115</v>
      </c>
      <c r="C63" s="56">
        <v>8.3299999999999999E-2</v>
      </c>
      <c r="D63" s="57">
        <f>D$29*C63</f>
        <v>192.04481799999999</v>
      </c>
    </row>
    <row r="64" spans="1:4">
      <c r="A64" s="33" t="s">
        <v>80</v>
      </c>
      <c r="B64" s="55" t="s">
        <v>116</v>
      </c>
      <c r="C64" s="56">
        <f>C63/3</f>
        <v>2.7766666666666665E-2</v>
      </c>
      <c r="D64" s="57">
        <f>D$29*C64</f>
        <v>64.014939333333331</v>
      </c>
    </row>
    <row r="65" spans="1:4">
      <c r="A65" s="64" t="s">
        <v>117</v>
      </c>
      <c r="B65" s="65"/>
      <c r="C65" s="66">
        <f>SUM(C63:C64)</f>
        <v>0.11106666666666666</v>
      </c>
      <c r="D65" s="67">
        <f>C65*D$29</f>
        <v>256.05975733333332</v>
      </c>
    </row>
    <row r="66" spans="1:4">
      <c r="A66" s="33" t="s">
        <v>82</v>
      </c>
      <c r="B66" s="55" t="s">
        <v>118</v>
      </c>
      <c r="C66" s="56">
        <f>ROUND(C59*C65,4)</f>
        <v>4.0899999999999999E-2</v>
      </c>
      <c r="D66" s="57">
        <f>D$29*C66</f>
        <v>94.293313999999995</v>
      </c>
    </row>
    <row r="67" spans="1:4" ht="15.75" thickBot="1">
      <c r="A67" s="308" t="s">
        <v>86</v>
      </c>
      <c r="B67" s="309"/>
      <c r="C67" s="58">
        <f>SUM(C65:C66)</f>
        <v>0.15196666666666667</v>
      </c>
      <c r="D67" s="49">
        <f>C67*D$29</f>
        <v>350.35307133333333</v>
      </c>
    </row>
    <row r="68" spans="1:4" ht="15.75" thickBot="1">
      <c r="A68" s="60"/>
      <c r="B68" s="61"/>
      <c r="C68" s="62"/>
      <c r="D68" s="68"/>
    </row>
    <row r="69" spans="1:4">
      <c r="A69" s="310" t="s">
        <v>119</v>
      </c>
      <c r="B69" s="311"/>
      <c r="C69" s="311"/>
      <c r="D69" s="312"/>
    </row>
    <row r="70" spans="1:4">
      <c r="A70" s="304" t="s">
        <v>120</v>
      </c>
      <c r="B70" s="305"/>
      <c r="C70" s="54" t="s">
        <v>2</v>
      </c>
      <c r="D70" s="46" t="s">
        <v>77</v>
      </c>
    </row>
    <row r="71" spans="1:4">
      <c r="A71" s="33" t="s">
        <v>78</v>
      </c>
      <c r="B71" s="55" t="s">
        <v>121</v>
      </c>
      <c r="C71" s="56">
        <v>1E-3</v>
      </c>
      <c r="D71" s="57">
        <f>D$29*C71</f>
        <v>2.3054600000000001</v>
      </c>
    </row>
    <row r="72" spans="1:4">
      <c r="A72" s="33" t="s">
        <v>80</v>
      </c>
      <c r="B72" s="55" t="s">
        <v>122</v>
      </c>
      <c r="C72" s="56">
        <f>C59*C71</f>
        <v>3.6800000000000011E-4</v>
      </c>
      <c r="D72" s="57">
        <f>D$29*C72</f>
        <v>0.84840928000000027</v>
      </c>
    </row>
    <row r="73" spans="1:4" ht="15.75" thickBot="1">
      <c r="A73" s="308" t="s">
        <v>86</v>
      </c>
      <c r="B73" s="309"/>
      <c r="C73" s="58">
        <f>SUM(C71:C72)</f>
        <v>1.3680000000000001E-3</v>
      </c>
      <c r="D73" s="49">
        <f>C73*D$29</f>
        <v>3.1538692800000003</v>
      </c>
    </row>
    <row r="74" spans="1:4" ht="15.75" thickBot="1">
      <c r="A74" s="60"/>
      <c r="B74" s="61"/>
      <c r="C74" s="62"/>
      <c r="D74" s="68"/>
    </row>
    <row r="75" spans="1:4">
      <c r="A75" s="310" t="s">
        <v>123</v>
      </c>
      <c r="B75" s="311"/>
      <c r="C75" s="311"/>
      <c r="D75" s="312"/>
    </row>
    <row r="76" spans="1:4">
      <c r="A76" s="304" t="s">
        <v>124</v>
      </c>
      <c r="B76" s="305"/>
      <c r="C76" s="54" t="s">
        <v>2</v>
      </c>
      <c r="D76" s="46" t="s">
        <v>77</v>
      </c>
    </row>
    <row r="77" spans="1:4">
      <c r="A77" s="33" t="s">
        <v>78</v>
      </c>
      <c r="B77" s="55" t="s">
        <v>40</v>
      </c>
      <c r="C77" s="56">
        <v>2.6499999999999999E-2</v>
      </c>
      <c r="D77" s="57">
        <f t="shared" ref="D77:D82" si="1">D$29*C77</f>
        <v>61.09469</v>
      </c>
    </row>
    <row r="78" spans="1:4">
      <c r="A78" s="33" t="s">
        <v>80</v>
      </c>
      <c r="B78" s="55" t="s">
        <v>125</v>
      </c>
      <c r="C78" s="56">
        <f>C56*C77</f>
        <v>2.1199999999999999E-3</v>
      </c>
      <c r="D78" s="57">
        <f t="shared" si="1"/>
        <v>4.8875751999999997</v>
      </c>
    </row>
    <row r="79" spans="1:4">
      <c r="A79" s="33" t="s">
        <v>82</v>
      </c>
      <c r="B79" s="55" t="s">
        <v>126</v>
      </c>
      <c r="C79" s="56">
        <v>0.05</v>
      </c>
      <c r="D79" s="57">
        <f t="shared" si="1"/>
        <v>115.27300000000001</v>
      </c>
    </row>
    <row r="80" spans="1:4">
      <c r="A80" s="33" t="s">
        <v>84</v>
      </c>
      <c r="B80" s="55" t="s">
        <v>127</v>
      </c>
      <c r="C80" s="56">
        <v>4.0000000000000002E-4</v>
      </c>
      <c r="D80" s="57">
        <f t="shared" si="1"/>
        <v>0.922184</v>
      </c>
    </row>
    <row r="81" spans="1:4">
      <c r="A81" s="33" t="s">
        <v>94</v>
      </c>
      <c r="B81" s="55" t="s">
        <v>128</v>
      </c>
      <c r="C81" s="56">
        <f>C59*C80</f>
        <v>1.4720000000000005E-4</v>
      </c>
      <c r="D81" s="57">
        <f t="shared" si="1"/>
        <v>0.33936371200000015</v>
      </c>
    </row>
    <row r="82" spans="1:4">
      <c r="A82" s="33" t="s">
        <v>96</v>
      </c>
      <c r="B82" s="55" t="s">
        <v>129</v>
      </c>
      <c r="C82" s="56">
        <v>0.05</v>
      </c>
      <c r="D82" s="57">
        <f t="shared" si="1"/>
        <v>115.27300000000001</v>
      </c>
    </row>
    <row r="83" spans="1:4" ht="15.75" thickBot="1">
      <c r="A83" s="308" t="s">
        <v>86</v>
      </c>
      <c r="B83" s="309"/>
      <c r="C83" s="58">
        <f>ROUND(SUM(C77:C82),4)</f>
        <v>0.12920000000000001</v>
      </c>
      <c r="D83" s="49">
        <f>C83*D$29</f>
        <v>297.865432</v>
      </c>
    </row>
    <row r="84" spans="1:4" ht="15.75" thickBot="1">
      <c r="A84" s="60"/>
      <c r="B84" s="61"/>
      <c r="C84" s="62"/>
      <c r="D84" s="68"/>
    </row>
    <row r="85" spans="1:4">
      <c r="A85" s="310" t="s">
        <v>130</v>
      </c>
      <c r="B85" s="311"/>
      <c r="C85" s="311"/>
      <c r="D85" s="312"/>
    </row>
    <row r="86" spans="1:4">
      <c r="A86" s="304" t="s">
        <v>131</v>
      </c>
      <c r="B86" s="305"/>
      <c r="C86" s="54" t="s">
        <v>2</v>
      </c>
      <c r="D86" s="46" t="s">
        <v>77</v>
      </c>
    </row>
    <row r="87" spans="1:4">
      <c r="A87" s="33" t="s">
        <v>78</v>
      </c>
      <c r="B87" s="55" t="s">
        <v>132</v>
      </c>
      <c r="C87" s="56">
        <v>8.3299999999999999E-2</v>
      </c>
      <c r="D87" s="57">
        <f t="shared" ref="D87:D92" si="2">D$29*C87</f>
        <v>192.04481799999999</v>
      </c>
    </row>
    <row r="88" spans="1:4">
      <c r="A88" s="33" t="s">
        <v>80</v>
      </c>
      <c r="B88" s="55" t="s">
        <v>133</v>
      </c>
      <c r="C88" s="56">
        <v>8.9999999999999993E-3</v>
      </c>
      <c r="D88" s="57">
        <f t="shared" si="2"/>
        <v>20.749139999999997</v>
      </c>
    </row>
    <row r="89" spans="1:4">
      <c r="A89" s="33" t="s">
        <v>82</v>
      </c>
      <c r="B89" s="55" t="s">
        <v>134</v>
      </c>
      <c r="C89" s="56">
        <v>2.0000000000000001E-4</v>
      </c>
      <c r="D89" s="57">
        <f t="shared" si="2"/>
        <v>0.461092</v>
      </c>
    </row>
    <row r="90" spans="1:4">
      <c r="A90" s="33" t="s">
        <v>84</v>
      </c>
      <c r="B90" s="55" t="s">
        <v>135</v>
      </c>
      <c r="C90" s="56">
        <v>7.0000000000000001E-3</v>
      </c>
      <c r="D90" s="57">
        <f t="shared" si="2"/>
        <v>16.13822</v>
      </c>
    </row>
    <row r="91" spans="1:4">
      <c r="A91" s="33" t="s">
        <v>94</v>
      </c>
      <c r="B91" s="55" t="s">
        <v>136</v>
      </c>
      <c r="C91" s="56">
        <v>2.9999999999999997E-4</v>
      </c>
      <c r="D91" s="57">
        <f t="shared" si="2"/>
        <v>0.69163799999999998</v>
      </c>
    </row>
    <row r="92" spans="1:4">
      <c r="A92" s="33" t="s">
        <v>96</v>
      </c>
      <c r="B92" s="55" t="s">
        <v>137</v>
      </c>
      <c r="C92" s="56"/>
      <c r="D92" s="57">
        <f t="shared" si="2"/>
        <v>0</v>
      </c>
    </row>
    <row r="93" spans="1:4">
      <c r="A93" s="306" t="s">
        <v>117</v>
      </c>
      <c r="B93" s="307"/>
      <c r="C93" s="66">
        <f>SUM(C87:C92)</f>
        <v>9.98E-2</v>
      </c>
      <c r="D93" s="47">
        <f>C93*D$29</f>
        <v>230.08490800000001</v>
      </c>
    </row>
    <row r="94" spans="1:4">
      <c r="A94" s="33" t="s">
        <v>138</v>
      </c>
      <c r="B94" s="55" t="s">
        <v>139</v>
      </c>
      <c r="C94" s="56">
        <f>C59*C93</f>
        <v>3.6726400000000013E-2</v>
      </c>
      <c r="D94" s="57">
        <f>D$29*C94</f>
        <v>84.671246144000037</v>
      </c>
    </row>
    <row r="95" spans="1:4" ht="15.75" thickBot="1">
      <c r="A95" s="308" t="s">
        <v>86</v>
      </c>
      <c r="B95" s="309"/>
      <c r="C95" s="58">
        <f>SUM(C93:C94)</f>
        <v>0.13652640000000002</v>
      </c>
      <c r="D95" s="49">
        <f>C95*D$29</f>
        <v>314.75615414400005</v>
      </c>
    </row>
    <row r="96" spans="1:4" ht="15.75" thickBot="1">
      <c r="A96" s="60"/>
      <c r="B96" s="61"/>
      <c r="C96" s="62"/>
      <c r="D96" s="68"/>
    </row>
    <row r="97" spans="1:4">
      <c r="A97" s="310" t="s">
        <v>140</v>
      </c>
      <c r="B97" s="311"/>
      <c r="C97" s="311"/>
      <c r="D97" s="312"/>
    </row>
    <row r="98" spans="1:4">
      <c r="A98" s="304" t="s">
        <v>141</v>
      </c>
      <c r="B98" s="305"/>
      <c r="C98" s="54" t="s">
        <v>2</v>
      </c>
      <c r="D98" s="46" t="s">
        <v>77</v>
      </c>
    </row>
    <row r="99" spans="1:4">
      <c r="A99" s="33" t="s">
        <v>142</v>
      </c>
      <c r="B99" s="55" t="s">
        <v>143</v>
      </c>
      <c r="C99" s="56">
        <f>C59</f>
        <v>0.3680000000000001</v>
      </c>
      <c r="D99" s="57">
        <f>D$29*C99</f>
        <v>848.40928000000031</v>
      </c>
    </row>
    <row r="100" spans="1:4">
      <c r="A100" s="33" t="s">
        <v>144</v>
      </c>
      <c r="B100" s="55" t="s">
        <v>145</v>
      </c>
      <c r="C100" s="56">
        <f>C67</f>
        <v>0.15196666666666667</v>
      </c>
      <c r="D100" s="57">
        <f>D$29*C100</f>
        <v>350.35307133333333</v>
      </c>
    </row>
    <row r="101" spans="1:4">
      <c r="A101" s="33" t="s">
        <v>146</v>
      </c>
      <c r="B101" s="55" t="s">
        <v>147</v>
      </c>
      <c r="C101" s="56">
        <f>C73</f>
        <v>1.3680000000000001E-3</v>
      </c>
      <c r="D101" s="57">
        <f>D$29*C101</f>
        <v>3.1538692800000003</v>
      </c>
    </row>
    <row r="102" spans="1:4">
      <c r="A102" s="33" t="s">
        <v>148</v>
      </c>
      <c r="B102" s="55" t="s">
        <v>149</v>
      </c>
      <c r="C102" s="56">
        <f>C83</f>
        <v>0.12920000000000001</v>
      </c>
      <c r="D102" s="57">
        <f>D$29*C102</f>
        <v>297.865432</v>
      </c>
    </row>
    <row r="103" spans="1:4">
      <c r="A103" s="33" t="s">
        <v>150</v>
      </c>
      <c r="B103" s="55" t="s">
        <v>151</v>
      </c>
      <c r="C103" s="56">
        <f>C95</f>
        <v>0.13652640000000002</v>
      </c>
      <c r="D103" s="57">
        <f>D$29*C103</f>
        <v>314.75615414400005</v>
      </c>
    </row>
    <row r="104" spans="1:4">
      <c r="A104" s="33" t="s">
        <v>152</v>
      </c>
      <c r="B104" s="55" t="s">
        <v>137</v>
      </c>
      <c r="C104" s="56"/>
      <c r="D104" s="47"/>
    </row>
    <row r="105" spans="1:4" ht="15.75" thickBot="1">
      <c r="A105" s="313" t="s">
        <v>86</v>
      </c>
      <c r="B105" s="314"/>
      <c r="C105" s="58">
        <f>SUM(C99:C104)</f>
        <v>0.78706106666666686</v>
      </c>
      <c r="D105" s="49">
        <f>SUM(D99:D104)</f>
        <v>1814.5378067573338</v>
      </c>
    </row>
    <row r="106" spans="1:4" ht="15.75" thickBot="1">
      <c r="A106" s="39"/>
      <c r="B106" s="39"/>
      <c r="C106" s="62"/>
      <c r="D106" s="69"/>
    </row>
    <row r="107" spans="1:4">
      <c r="A107" s="310" t="s">
        <v>153</v>
      </c>
      <c r="B107" s="311"/>
      <c r="C107" s="70"/>
      <c r="D107" s="44"/>
    </row>
    <row r="108" spans="1:4">
      <c r="A108" s="304" t="s">
        <v>154</v>
      </c>
      <c r="B108" s="305"/>
      <c r="C108" s="54" t="s">
        <v>2</v>
      </c>
      <c r="D108" s="46" t="s">
        <v>77</v>
      </c>
    </row>
    <row r="109" spans="1:4">
      <c r="A109" s="33" t="s">
        <v>78</v>
      </c>
      <c r="B109" s="55" t="s">
        <v>155</v>
      </c>
      <c r="C109" s="56">
        <v>7.0000000000000007E-2</v>
      </c>
      <c r="D109" s="47">
        <f>C109*D125</f>
        <v>449.29360000000003</v>
      </c>
    </row>
    <row r="110" spans="1:4">
      <c r="A110" s="33" t="s">
        <v>80</v>
      </c>
      <c r="B110" s="55" t="s">
        <v>156</v>
      </c>
      <c r="C110" s="66">
        <f>SUM(C111:C113)</f>
        <v>8.6499999999999994E-2</v>
      </c>
      <c r="D110" s="67">
        <f>SUM(D111:D113)</f>
        <v>555.19851999999992</v>
      </c>
    </row>
    <row r="111" spans="1:4">
      <c r="A111" s="33"/>
      <c r="B111" s="55" t="s">
        <v>157</v>
      </c>
      <c r="C111" s="56">
        <v>6.4999999999999997E-3</v>
      </c>
      <c r="D111" s="47">
        <f>C111*D125</f>
        <v>41.720119999999994</v>
      </c>
    </row>
    <row r="112" spans="1:4">
      <c r="A112" s="33"/>
      <c r="B112" s="55" t="s">
        <v>158</v>
      </c>
      <c r="C112" s="56">
        <v>0.03</v>
      </c>
      <c r="D112" s="47">
        <f>C112*D125</f>
        <v>192.55439999999999</v>
      </c>
    </row>
    <row r="113" spans="1:4">
      <c r="A113" s="33"/>
      <c r="B113" s="55" t="s">
        <v>159</v>
      </c>
      <c r="C113" s="56">
        <v>0.05</v>
      </c>
      <c r="D113" s="47">
        <f>C113*D125</f>
        <v>320.92399999999998</v>
      </c>
    </row>
    <row r="114" spans="1:4">
      <c r="A114" s="33" t="s">
        <v>82</v>
      </c>
      <c r="B114" s="55" t="s">
        <v>53</v>
      </c>
      <c r="C114" s="56">
        <v>0.05</v>
      </c>
      <c r="D114" s="47">
        <f>C114*D125</f>
        <v>320.92399999999998</v>
      </c>
    </row>
    <row r="115" spans="1:4" ht="15.75" thickBot="1">
      <c r="A115" s="302" t="s">
        <v>86</v>
      </c>
      <c r="B115" s="303"/>
      <c r="C115" s="58">
        <f>SUM(C109+C110+C114)</f>
        <v>0.20650000000000002</v>
      </c>
      <c r="D115" s="49">
        <f>D109+D110+D114</f>
        <v>1325.4161199999999</v>
      </c>
    </row>
    <row r="116" spans="1:4" ht="15.75" thickBot="1">
      <c r="A116" s="39"/>
      <c r="B116" s="39"/>
      <c r="C116" s="62"/>
      <c r="D116" s="41"/>
    </row>
    <row r="117" spans="1:4">
      <c r="A117" s="315" t="s">
        <v>160</v>
      </c>
      <c r="B117" s="316"/>
      <c r="C117" s="316"/>
      <c r="D117" s="317"/>
    </row>
    <row r="118" spans="1:4">
      <c r="A118" s="71"/>
      <c r="B118" s="72" t="s">
        <v>161</v>
      </c>
      <c r="C118" s="73"/>
      <c r="D118" s="46" t="s">
        <v>77</v>
      </c>
    </row>
    <row r="119" spans="1:4">
      <c r="A119" s="74" t="s">
        <v>78</v>
      </c>
      <c r="B119" s="75" t="s">
        <v>162</v>
      </c>
      <c r="C119" s="54"/>
      <c r="D119" s="76">
        <f>D29</f>
        <v>2305.46</v>
      </c>
    </row>
    <row r="120" spans="1:4">
      <c r="A120" s="74" t="s">
        <v>80</v>
      </c>
      <c r="B120" s="75" t="s">
        <v>163</v>
      </c>
      <c r="C120" s="54"/>
      <c r="D120" s="76">
        <f>D39</f>
        <v>855.22962962962958</v>
      </c>
    </row>
    <row r="121" spans="1:4">
      <c r="A121" s="74" t="s">
        <v>82</v>
      </c>
      <c r="B121" s="77" t="s">
        <v>164</v>
      </c>
      <c r="C121" s="54"/>
      <c r="D121" s="76">
        <f>D46</f>
        <v>117.84</v>
      </c>
    </row>
    <row r="122" spans="1:4">
      <c r="A122" s="74" t="s">
        <v>84</v>
      </c>
      <c r="B122" s="75" t="s">
        <v>165</v>
      </c>
      <c r="C122" s="54"/>
      <c r="D122" s="76">
        <f>D105</f>
        <v>1814.5378067573338</v>
      </c>
    </row>
    <row r="123" spans="1:4">
      <c r="A123" s="318" t="s">
        <v>166</v>
      </c>
      <c r="B123" s="319"/>
      <c r="C123" s="54"/>
      <c r="D123" s="78">
        <f>SUM(D119:D122)</f>
        <v>5093.0674363869639</v>
      </c>
    </row>
    <row r="124" spans="1:4">
      <c r="A124" s="74" t="s">
        <v>94</v>
      </c>
      <c r="B124" s="75" t="s">
        <v>167</v>
      </c>
      <c r="C124" s="54"/>
      <c r="D124" s="78">
        <f>D115</f>
        <v>1325.4161199999999</v>
      </c>
    </row>
    <row r="125" spans="1:4" ht="15.75" thickBot="1">
      <c r="A125" s="302" t="s">
        <v>168</v>
      </c>
      <c r="B125" s="303"/>
      <c r="C125" s="303"/>
      <c r="D125" s="49">
        <f>ROUND((D123)/(1-C115),2)</f>
        <v>6418.48</v>
      </c>
    </row>
  </sheetData>
  <mergeCells count="54">
    <mergeCell ref="C14:D14"/>
    <mergeCell ref="A8:D8"/>
    <mergeCell ref="A10:D10"/>
    <mergeCell ref="A11:D11"/>
    <mergeCell ref="A12:D12"/>
    <mergeCell ref="C13:D13"/>
    <mergeCell ref="B33:C33"/>
    <mergeCell ref="C19:D19"/>
    <mergeCell ref="C20:D20"/>
    <mergeCell ref="A21:D21"/>
    <mergeCell ref="B23:C23"/>
    <mergeCell ref="B24:C24"/>
    <mergeCell ref="B25:C25"/>
    <mergeCell ref="B26:C26"/>
    <mergeCell ref="B27:C27"/>
    <mergeCell ref="A28:C28"/>
    <mergeCell ref="B29:C29"/>
    <mergeCell ref="B32:C32"/>
    <mergeCell ref="A49:D49"/>
    <mergeCell ref="B34:C34"/>
    <mergeCell ref="B35:C35"/>
    <mergeCell ref="B36:C36"/>
    <mergeCell ref="B37:C37"/>
    <mergeCell ref="B38:C38"/>
    <mergeCell ref="A39:C39"/>
    <mergeCell ref="B42:C42"/>
    <mergeCell ref="B43:C43"/>
    <mergeCell ref="B44:C44"/>
    <mergeCell ref="B45:C45"/>
    <mergeCell ref="A46:C46"/>
    <mergeCell ref="A85:D85"/>
    <mergeCell ref="A50:B50"/>
    <mergeCell ref="A59:B59"/>
    <mergeCell ref="A61:D61"/>
    <mergeCell ref="A62:B62"/>
    <mergeCell ref="A67:B67"/>
    <mergeCell ref="A69:D69"/>
    <mergeCell ref="A70:B70"/>
    <mergeCell ref="A73:B73"/>
    <mergeCell ref="A75:D75"/>
    <mergeCell ref="A76:B76"/>
    <mergeCell ref="A83:B83"/>
    <mergeCell ref="A125:C125"/>
    <mergeCell ref="A86:B86"/>
    <mergeCell ref="A93:B93"/>
    <mergeCell ref="A95:B95"/>
    <mergeCell ref="A97:D97"/>
    <mergeCell ref="A98:B98"/>
    <mergeCell ref="A105:B105"/>
    <mergeCell ref="A107:B107"/>
    <mergeCell ref="A108:B108"/>
    <mergeCell ref="A115:B115"/>
    <mergeCell ref="A117:D117"/>
    <mergeCell ref="A123:B123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44"/>
  <sheetViews>
    <sheetView topLeftCell="A44" workbookViewId="0">
      <selection activeCell="J54" sqref="J54"/>
    </sheetView>
  </sheetViews>
  <sheetFormatPr defaultColWidth="8.7109375" defaultRowHeight="15.75"/>
  <cols>
    <col min="1" max="1" width="8.140625" style="122" customWidth="1"/>
    <col min="2" max="2" width="13.42578125" style="122" customWidth="1"/>
    <col min="3" max="3" width="46.28515625" style="122" customWidth="1"/>
    <col min="4" max="4" width="14.42578125" style="122" customWidth="1"/>
    <col min="5" max="5" width="15.7109375" style="122" customWidth="1"/>
    <col min="6" max="16384" width="8.7109375" style="122"/>
  </cols>
  <sheetData>
    <row r="1" spans="1:5" customFormat="1" ht="15">
      <c r="A1" s="439"/>
      <c r="B1" s="440"/>
      <c r="C1" s="443" t="s">
        <v>235</v>
      </c>
      <c r="D1" s="444"/>
      <c r="E1" s="445"/>
    </row>
    <row r="2" spans="1:5" customFormat="1" ht="43.9" customHeight="1" thickBot="1">
      <c r="A2" s="441"/>
      <c r="B2" s="442"/>
      <c r="C2" s="446" t="s">
        <v>236</v>
      </c>
      <c r="D2" s="447"/>
      <c r="E2" s="448"/>
    </row>
    <row r="3" spans="1:5" customFormat="1" ht="18.600000000000001" customHeight="1">
      <c r="A3" s="115" t="s">
        <v>237</v>
      </c>
      <c r="B3" s="116">
        <v>44075</v>
      </c>
      <c r="C3" s="449" t="s">
        <v>238</v>
      </c>
      <c r="D3" s="450"/>
      <c r="E3" s="451"/>
    </row>
    <row r="4" spans="1:5" customFormat="1" ht="51" customHeight="1">
      <c r="A4" s="117" t="s">
        <v>239</v>
      </c>
      <c r="B4" s="118">
        <v>1</v>
      </c>
      <c r="C4" s="452"/>
      <c r="D4" s="453"/>
      <c r="E4" s="454"/>
    </row>
    <row r="5" spans="1:5" ht="31.5">
      <c r="A5" s="119" t="s">
        <v>195</v>
      </c>
      <c r="B5" s="455" t="s">
        <v>196</v>
      </c>
      <c r="C5" s="455"/>
      <c r="D5" s="120" t="s">
        <v>240</v>
      </c>
      <c r="E5" s="121" t="s">
        <v>241</v>
      </c>
    </row>
    <row r="6" spans="1:5">
      <c r="A6" s="123" t="s">
        <v>242</v>
      </c>
      <c r="B6" s="124"/>
      <c r="C6" s="124"/>
      <c r="D6" s="124"/>
      <c r="E6" s="125"/>
    </row>
    <row r="7" spans="1:5">
      <c r="A7" s="126" t="s">
        <v>243</v>
      </c>
      <c r="B7" s="438" t="s">
        <v>244</v>
      </c>
      <c r="C7" s="438"/>
      <c r="D7" s="127">
        <v>0.2</v>
      </c>
      <c r="E7" s="128">
        <v>0.2</v>
      </c>
    </row>
    <row r="8" spans="1:5">
      <c r="A8" s="129" t="s">
        <v>245</v>
      </c>
      <c r="B8" s="457" t="s">
        <v>246</v>
      </c>
      <c r="C8" s="457"/>
      <c r="D8" s="130">
        <v>1.4999999999999999E-2</v>
      </c>
      <c r="E8" s="131">
        <v>1.4999999999999999E-2</v>
      </c>
    </row>
    <row r="9" spans="1:5">
      <c r="A9" s="129" t="s">
        <v>247</v>
      </c>
      <c r="B9" s="457" t="s">
        <v>248</v>
      </c>
      <c r="C9" s="457"/>
      <c r="D9" s="130">
        <v>0.01</v>
      </c>
      <c r="E9" s="131">
        <v>0.01</v>
      </c>
    </row>
    <row r="10" spans="1:5">
      <c r="A10" s="129" t="s">
        <v>249</v>
      </c>
      <c r="B10" s="457" t="s">
        <v>250</v>
      </c>
      <c r="C10" s="457"/>
      <c r="D10" s="130">
        <v>2E-3</v>
      </c>
      <c r="E10" s="131">
        <v>2E-3</v>
      </c>
    </row>
    <row r="11" spans="1:5">
      <c r="A11" s="129" t="s">
        <v>251</v>
      </c>
      <c r="B11" s="457" t="s">
        <v>252</v>
      </c>
      <c r="C11" s="457"/>
      <c r="D11" s="130">
        <v>6.0000000000000001E-3</v>
      </c>
      <c r="E11" s="131">
        <v>6.0000000000000001E-3</v>
      </c>
    </row>
    <row r="12" spans="1:5">
      <c r="A12" s="129" t="s">
        <v>253</v>
      </c>
      <c r="B12" s="457" t="s">
        <v>254</v>
      </c>
      <c r="C12" s="457"/>
      <c r="D12" s="130">
        <v>2.5000000000000001E-2</v>
      </c>
      <c r="E12" s="131">
        <v>2.5000000000000001E-2</v>
      </c>
    </row>
    <row r="13" spans="1:5">
      <c r="A13" s="129" t="s">
        <v>255</v>
      </c>
      <c r="B13" s="457" t="s">
        <v>256</v>
      </c>
      <c r="C13" s="457"/>
      <c r="D13" s="130">
        <v>0.03</v>
      </c>
      <c r="E13" s="131">
        <v>0.03</v>
      </c>
    </row>
    <row r="14" spans="1:5">
      <c r="A14" s="129" t="s">
        <v>257</v>
      </c>
      <c r="B14" s="457" t="s">
        <v>258</v>
      </c>
      <c r="C14" s="457"/>
      <c r="D14" s="130">
        <v>0.08</v>
      </c>
      <c r="E14" s="131">
        <v>0.08</v>
      </c>
    </row>
    <row r="15" spans="1:5">
      <c r="A15" s="129" t="s">
        <v>259</v>
      </c>
      <c r="B15" s="457" t="s">
        <v>204</v>
      </c>
      <c r="C15" s="457"/>
      <c r="D15" s="130">
        <v>0.01</v>
      </c>
      <c r="E15" s="131">
        <v>0.01</v>
      </c>
    </row>
    <row r="16" spans="1:5">
      <c r="A16" s="129" t="s">
        <v>260</v>
      </c>
      <c r="B16" s="457" t="s">
        <v>261</v>
      </c>
      <c r="C16" s="457"/>
      <c r="D16" s="130">
        <v>0</v>
      </c>
      <c r="E16" s="131">
        <v>0</v>
      </c>
    </row>
    <row r="17" spans="1:5">
      <c r="A17" s="132" t="s">
        <v>78</v>
      </c>
      <c r="B17" s="458" t="s">
        <v>262</v>
      </c>
      <c r="C17" s="458"/>
      <c r="D17" s="133">
        <f>SUM(D7:D16)</f>
        <v>0.37800000000000006</v>
      </c>
      <c r="E17" s="134">
        <f>SUM(E7:E16)</f>
        <v>0.37800000000000006</v>
      </c>
    </row>
    <row r="18" spans="1:5">
      <c r="A18" s="123" t="s">
        <v>263</v>
      </c>
      <c r="B18" s="124"/>
      <c r="C18" s="124"/>
      <c r="D18" s="135"/>
      <c r="E18" s="136"/>
    </row>
    <row r="19" spans="1:5">
      <c r="A19" s="126" t="s">
        <v>264</v>
      </c>
      <c r="B19" s="459" t="s">
        <v>206</v>
      </c>
      <c r="C19" s="459"/>
      <c r="D19" s="127">
        <v>0.1787</v>
      </c>
      <c r="E19" s="128" t="s">
        <v>265</v>
      </c>
    </row>
    <row r="20" spans="1:5">
      <c r="A20" s="129" t="s">
        <v>266</v>
      </c>
      <c r="B20" s="456" t="s">
        <v>207</v>
      </c>
      <c r="C20" s="456"/>
      <c r="D20" s="130">
        <v>3.95E-2</v>
      </c>
      <c r="E20" s="131" t="s">
        <v>265</v>
      </c>
    </row>
    <row r="21" spans="1:5">
      <c r="A21" s="129" t="s">
        <v>267</v>
      </c>
      <c r="B21" s="456" t="s">
        <v>208</v>
      </c>
      <c r="C21" s="456"/>
      <c r="D21" s="130">
        <v>8.8999999999999999E-3</v>
      </c>
      <c r="E21" s="131">
        <v>6.8999999999999999E-3</v>
      </c>
    </row>
    <row r="22" spans="1:5">
      <c r="A22" s="129" t="s">
        <v>268</v>
      </c>
      <c r="B22" s="456" t="s">
        <v>31</v>
      </c>
      <c r="C22" s="456"/>
      <c r="D22" s="130">
        <v>0.10730000000000001</v>
      </c>
      <c r="E22" s="131">
        <v>8.3299999999999999E-2</v>
      </c>
    </row>
    <row r="23" spans="1:5">
      <c r="A23" s="129" t="s">
        <v>269</v>
      </c>
      <c r="B23" s="456" t="s">
        <v>134</v>
      </c>
      <c r="C23" s="456"/>
      <c r="D23" s="130">
        <v>6.9999999999999999E-4</v>
      </c>
      <c r="E23" s="131">
        <v>5.9999999999999995E-4</v>
      </c>
    </row>
    <row r="24" spans="1:5">
      <c r="A24" s="129" t="s">
        <v>270</v>
      </c>
      <c r="B24" s="456" t="s">
        <v>271</v>
      </c>
      <c r="C24" s="456"/>
      <c r="D24" s="130">
        <v>7.1999999999999998E-3</v>
      </c>
      <c r="E24" s="131">
        <v>5.5999999999999999E-3</v>
      </c>
    </row>
    <row r="25" spans="1:5">
      <c r="A25" s="129" t="s">
        <v>272</v>
      </c>
      <c r="B25" s="456" t="s">
        <v>210</v>
      </c>
      <c r="C25" s="456"/>
      <c r="D25" s="130">
        <v>1.46E-2</v>
      </c>
      <c r="E25" s="131" t="s">
        <v>265</v>
      </c>
    </row>
    <row r="26" spans="1:5">
      <c r="A26" s="129" t="s">
        <v>273</v>
      </c>
      <c r="B26" s="456" t="s">
        <v>274</v>
      </c>
      <c r="C26" s="456"/>
      <c r="D26" s="130">
        <v>1.1000000000000001E-3</v>
      </c>
      <c r="E26" s="131">
        <v>8.9999999999999998E-4</v>
      </c>
    </row>
    <row r="27" spans="1:5">
      <c r="A27" s="129" t="s">
        <v>275</v>
      </c>
      <c r="B27" s="456" t="s">
        <v>276</v>
      </c>
      <c r="C27" s="456"/>
      <c r="D27" s="130">
        <v>7.4200000000000002E-2</v>
      </c>
      <c r="E27" s="131">
        <v>5.7599999999999998E-2</v>
      </c>
    </row>
    <row r="28" spans="1:5">
      <c r="A28" s="129" t="s">
        <v>277</v>
      </c>
      <c r="B28" s="456" t="s">
        <v>216</v>
      </c>
      <c r="C28" s="456"/>
      <c r="D28" s="130">
        <v>2.9999999999999997E-4</v>
      </c>
      <c r="E28" s="131">
        <v>2.9999999999999997E-4</v>
      </c>
    </row>
    <row r="29" spans="1:5">
      <c r="A29" s="132" t="s">
        <v>80</v>
      </c>
      <c r="B29" s="458" t="s">
        <v>262</v>
      </c>
      <c r="C29" s="458"/>
      <c r="D29" s="133">
        <f>SUM(D19:D28)</f>
        <v>0.4325</v>
      </c>
      <c r="E29" s="134">
        <f>SUM(E19:E28)</f>
        <v>0.15519999999999998</v>
      </c>
    </row>
    <row r="30" spans="1:5">
      <c r="A30" s="137" t="s">
        <v>278</v>
      </c>
      <c r="B30" s="138"/>
      <c r="C30" s="138"/>
      <c r="D30" s="139"/>
      <c r="E30" s="140"/>
    </row>
    <row r="31" spans="1:5">
      <c r="A31" s="126" t="s">
        <v>279</v>
      </c>
      <c r="B31" s="459" t="s">
        <v>280</v>
      </c>
      <c r="C31" s="459"/>
      <c r="D31" s="127">
        <v>4.7199999999999999E-2</v>
      </c>
      <c r="E31" s="128">
        <v>3.6700000000000003E-2</v>
      </c>
    </row>
    <row r="32" spans="1:5">
      <c r="A32" s="129" t="s">
        <v>39</v>
      </c>
      <c r="B32" s="456" t="s">
        <v>127</v>
      </c>
      <c r="C32" s="456"/>
      <c r="D32" s="130">
        <v>1.1000000000000001E-3</v>
      </c>
      <c r="E32" s="131">
        <v>8.9999999999999998E-4</v>
      </c>
    </row>
    <row r="33" spans="1:5">
      <c r="A33" s="129" t="s">
        <v>281</v>
      </c>
      <c r="B33" s="456" t="s">
        <v>282</v>
      </c>
      <c r="C33" s="456"/>
      <c r="D33" s="130">
        <v>5.8299999999999998E-2</v>
      </c>
      <c r="E33" s="131">
        <v>4.53E-2</v>
      </c>
    </row>
    <row r="34" spans="1:5">
      <c r="A34" s="129" t="s">
        <v>283</v>
      </c>
      <c r="B34" s="456" t="s">
        <v>222</v>
      </c>
      <c r="C34" s="456"/>
      <c r="D34" s="130">
        <v>3.9800000000000002E-2</v>
      </c>
      <c r="E34" s="131">
        <v>3.09E-2</v>
      </c>
    </row>
    <row r="35" spans="1:5">
      <c r="A35" s="129" t="s">
        <v>284</v>
      </c>
      <c r="B35" s="456" t="s">
        <v>186</v>
      </c>
      <c r="C35" s="456"/>
      <c r="D35" s="130">
        <v>4.0000000000000001E-3</v>
      </c>
      <c r="E35" s="131">
        <v>3.0999999999999999E-3</v>
      </c>
    </row>
    <row r="36" spans="1:5">
      <c r="A36" s="132" t="s">
        <v>82</v>
      </c>
      <c r="B36" s="458" t="s">
        <v>262</v>
      </c>
      <c r="C36" s="458"/>
      <c r="D36" s="133">
        <f>SUM(D31:D35)</f>
        <v>0.15040000000000001</v>
      </c>
      <c r="E36" s="134">
        <f>SUM(E31:E35)</f>
        <v>0.1169</v>
      </c>
    </row>
    <row r="37" spans="1:5">
      <c r="A37" s="123" t="s">
        <v>285</v>
      </c>
      <c r="B37" s="124"/>
      <c r="C37" s="124"/>
      <c r="D37" s="135"/>
      <c r="E37" s="136"/>
    </row>
    <row r="38" spans="1:5">
      <c r="A38" s="126" t="s">
        <v>286</v>
      </c>
      <c r="B38" s="459" t="s">
        <v>287</v>
      </c>
      <c r="C38" s="459"/>
      <c r="D38" s="127">
        <v>0.16350000000000001</v>
      </c>
      <c r="E38" s="128">
        <v>5.8700000000000002E-2</v>
      </c>
    </row>
    <row r="39" spans="1:5" ht="31.9" customHeight="1">
      <c r="A39" s="129" t="s">
        <v>288</v>
      </c>
      <c r="B39" s="463" t="s">
        <v>289</v>
      </c>
      <c r="C39" s="463"/>
      <c r="D39" s="130">
        <v>4.1999999999999997E-3</v>
      </c>
      <c r="E39" s="131">
        <v>3.3E-3</v>
      </c>
    </row>
    <row r="40" spans="1:5">
      <c r="A40" s="129" t="s">
        <v>84</v>
      </c>
      <c r="B40" s="464" t="s">
        <v>262</v>
      </c>
      <c r="C40" s="464"/>
      <c r="D40" s="141">
        <f>SUM(D38:D39)</f>
        <v>0.16770000000000002</v>
      </c>
      <c r="E40" s="142">
        <f>SUM(E38:E39)</f>
        <v>6.2E-2</v>
      </c>
    </row>
    <row r="41" spans="1:5" ht="16.5" thickBot="1">
      <c r="A41" s="460" t="s">
        <v>290</v>
      </c>
      <c r="B41" s="461"/>
      <c r="C41" s="461"/>
      <c r="D41" s="143">
        <f>SUM(D40,D36,D29,D17)</f>
        <v>1.1286</v>
      </c>
      <c r="E41" s="144">
        <f>SUM(E40,E36,E29,E17)</f>
        <v>0.71209999999999996</v>
      </c>
    </row>
    <row r="44" spans="1:5">
      <c r="A44" s="462"/>
      <c r="B44" s="462"/>
      <c r="C44" s="462"/>
      <c r="D44" s="462"/>
      <c r="E44" s="462"/>
    </row>
  </sheetData>
  <mergeCells count="38">
    <mergeCell ref="A41:C41"/>
    <mergeCell ref="A44:E44"/>
    <mergeCell ref="B34:C34"/>
    <mergeCell ref="B35:C35"/>
    <mergeCell ref="B36:C36"/>
    <mergeCell ref="B38:C38"/>
    <mergeCell ref="B39:C39"/>
    <mergeCell ref="B40:C40"/>
    <mergeCell ref="B33:C33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1:C31"/>
    <mergeCell ref="B32:C32"/>
    <mergeCell ref="B20:C20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7:C7"/>
    <mergeCell ref="A1:B2"/>
    <mergeCell ref="C1:E1"/>
    <mergeCell ref="C2:E2"/>
    <mergeCell ref="C3:E4"/>
    <mergeCell ref="B5:C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7:G18"/>
  <sheetViews>
    <sheetView workbookViewId="0">
      <selection activeCell="G8" sqref="G8:G18"/>
    </sheetView>
  </sheetViews>
  <sheetFormatPr defaultRowHeight="15"/>
  <cols>
    <col min="6" max="6" width="15.5703125" style="179" bestFit="1" customWidth="1"/>
    <col min="7" max="7" width="8.85546875" style="146"/>
  </cols>
  <sheetData>
    <row r="7" spans="5:7">
      <c r="E7" t="s">
        <v>394</v>
      </c>
      <c r="F7" s="179" t="s">
        <v>395</v>
      </c>
    </row>
    <row r="8" spans="5:7">
      <c r="E8" t="s">
        <v>396</v>
      </c>
      <c r="F8" s="179">
        <v>4706287.8</v>
      </c>
      <c r="G8" s="146">
        <f>1-F9/$F$8</f>
        <v>2.1248169310852605E-2</v>
      </c>
    </row>
    <row r="9" spans="5:7">
      <c r="F9" s="179">
        <v>4606287.8</v>
      </c>
      <c r="G9" s="146">
        <f t="shared" ref="G9:G18" si="0">1-F10/$F$8</f>
        <v>1</v>
      </c>
    </row>
    <row r="10" spans="5:7">
      <c r="G10" s="146">
        <f t="shared" si="0"/>
        <v>1</v>
      </c>
    </row>
    <row r="11" spans="5:7">
      <c r="G11" s="146">
        <f t="shared" si="0"/>
        <v>1</v>
      </c>
    </row>
    <row r="12" spans="5:7">
      <c r="G12" s="146">
        <f t="shared" si="0"/>
        <v>1</v>
      </c>
    </row>
    <row r="13" spans="5:7">
      <c r="G13" s="146">
        <f t="shared" si="0"/>
        <v>1</v>
      </c>
    </row>
    <row r="14" spans="5:7">
      <c r="G14" s="146">
        <f t="shared" si="0"/>
        <v>1</v>
      </c>
    </row>
    <row r="15" spans="5:7">
      <c r="G15" s="146">
        <f t="shared" si="0"/>
        <v>1</v>
      </c>
    </row>
    <row r="16" spans="5:7">
      <c r="G16" s="146">
        <f t="shared" si="0"/>
        <v>1</v>
      </c>
    </row>
    <row r="17" spans="7:7">
      <c r="G17" s="146">
        <f t="shared" si="0"/>
        <v>1</v>
      </c>
    </row>
    <row r="18" spans="7:7">
      <c r="G18" s="146">
        <f t="shared" si="0"/>
        <v>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4"/>
  <sheetViews>
    <sheetView view="pageBreakPreview" zoomScaleNormal="85" zoomScaleSheetLayoutView="100" workbookViewId="0">
      <selection activeCell="K15" sqref="K15"/>
    </sheetView>
  </sheetViews>
  <sheetFormatPr defaultRowHeight="15"/>
  <cols>
    <col min="2" max="2" width="9.28515625" bestFit="1" customWidth="1"/>
    <col min="3" max="3" width="57.85546875" customWidth="1"/>
    <col min="4" max="4" width="11.85546875" bestFit="1" customWidth="1"/>
    <col min="5" max="5" width="12.5703125" customWidth="1"/>
    <col min="6" max="6" width="18.42578125" bestFit="1" customWidth="1"/>
    <col min="7" max="7" width="19.85546875" bestFit="1" customWidth="1"/>
    <col min="8" max="8" width="21.42578125" bestFit="1" customWidth="1"/>
    <col min="9" max="9" width="25.5703125" bestFit="1" customWidth="1"/>
    <col min="10" max="10" width="10.7109375" bestFit="1" customWidth="1"/>
    <col min="11" max="11" width="13.42578125" bestFit="1" customWidth="1"/>
    <col min="12" max="12" width="13" customWidth="1"/>
    <col min="13" max="13" width="6.7109375" customWidth="1"/>
  </cols>
  <sheetData>
    <row r="1" spans="2:12" ht="24.75" customHeight="1" thickBot="1">
      <c r="B1" s="354" t="s">
        <v>397</v>
      </c>
      <c r="C1" s="355"/>
      <c r="D1" s="355"/>
      <c r="E1" s="355"/>
      <c r="F1" s="355"/>
      <c r="G1" s="355"/>
      <c r="H1" s="355"/>
      <c r="I1" s="356"/>
    </row>
    <row r="2" spans="2:12" ht="8.25" customHeight="1" thickBot="1">
      <c r="B2" s="361" t="str">
        <f>UPPER(H3)</f>
        <v/>
      </c>
      <c r="C2" s="361"/>
      <c r="D2" s="361"/>
      <c r="E2" s="361"/>
      <c r="F2" s="361"/>
      <c r="G2" s="361"/>
      <c r="H2" s="361"/>
      <c r="I2" s="361"/>
    </row>
    <row r="3" spans="2:12" ht="21.75" thickBot="1">
      <c r="B3" s="357" t="s">
        <v>1</v>
      </c>
      <c r="C3" s="357" t="s">
        <v>324</v>
      </c>
      <c r="D3" s="357" t="s">
        <v>389</v>
      </c>
      <c r="E3" s="369" t="s">
        <v>329</v>
      </c>
      <c r="F3" s="366" t="s">
        <v>3</v>
      </c>
      <c r="G3" s="367"/>
      <c r="H3" s="367"/>
      <c r="I3" s="368"/>
    </row>
    <row r="4" spans="2:12" ht="21.75" thickBot="1">
      <c r="B4" s="358"/>
      <c r="C4" s="358"/>
      <c r="D4" s="358"/>
      <c r="E4" s="370"/>
      <c r="F4" s="271" t="s">
        <v>399</v>
      </c>
      <c r="G4" s="272" t="s">
        <v>330</v>
      </c>
      <c r="H4" s="273" t="s">
        <v>331</v>
      </c>
      <c r="I4" s="273" t="s">
        <v>332</v>
      </c>
      <c r="K4" s="261"/>
    </row>
    <row r="5" spans="2:12" ht="21">
      <c r="B5" s="274" t="s">
        <v>318</v>
      </c>
      <c r="C5" s="275" t="s">
        <v>400</v>
      </c>
      <c r="D5" s="276" t="s">
        <v>386</v>
      </c>
      <c r="E5" s="277">
        <v>4</v>
      </c>
      <c r="F5" s="363">
        <v>3069.45</v>
      </c>
      <c r="G5" s="278">
        <v>12461.51</v>
      </c>
      <c r="H5" s="278">
        <v>49846.04</v>
      </c>
      <c r="I5" s="279">
        <v>598152.48</v>
      </c>
      <c r="K5" s="261"/>
      <c r="L5" s="261"/>
    </row>
    <row r="6" spans="2:12" ht="21">
      <c r="B6" s="280" t="s">
        <v>319</v>
      </c>
      <c r="C6" s="281" t="s">
        <v>400</v>
      </c>
      <c r="D6" s="282" t="s">
        <v>387</v>
      </c>
      <c r="E6" s="283">
        <v>4</v>
      </c>
      <c r="F6" s="364"/>
      <c r="G6" s="278">
        <v>13523.03</v>
      </c>
      <c r="H6" s="278">
        <v>54092.12</v>
      </c>
      <c r="I6" s="279">
        <v>649105.43999999994</v>
      </c>
      <c r="K6" s="261"/>
      <c r="L6" s="180"/>
    </row>
    <row r="7" spans="2:12" ht="21.75" customHeight="1">
      <c r="B7" s="280" t="s">
        <v>320</v>
      </c>
      <c r="C7" s="281" t="s">
        <v>401</v>
      </c>
      <c r="D7" s="282" t="s">
        <v>386</v>
      </c>
      <c r="E7" s="283">
        <v>23</v>
      </c>
      <c r="F7" s="365">
        <v>2100.98</v>
      </c>
      <c r="G7" s="284">
        <v>9501.82</v>
      </c>
      <c r="H7" s="278">
        <v>218541.86</v>
      </c>
      <c r="I7" s="279">
        <v>2622502.3199999998</v>
      </c>
      <c r="K7" s="180"/>
    </row>
    <row r="8" spans="2:12" ht="21.75" customHeight="1">
      <c r="B8" s="280" t="s">
        <v>321</v>
      </c>
      <c r="C8" s="281" t="s">
        <v>401</v>
      </c>
      <c r="D8" s="282" t="s">
        <v>387</v>
      </c>
      <c r="E8" s="283">
        <v>23</v>
      </c>
      <c r="F8" s="364"/>
      <c r="G8" s="278">
        <v>10286.59</v>
      </c>
      <c r="H8" s="278">
        <v>236591.57</v>
      </c>
      <c r="I8" s="279">
        <v>2839098.84</v>
      </c>
      <c r="K8" s="261"/>
      <c r="L8" s="180"/>
    </row>
    <row r="9" spans="2:12" ht="21">
      <c r="B9" s="280" t="s">
        <v>322</v>
      </c>
      <c r="C9" s="281" t="s">
        <v>398</v>
      </c>
      <c r="D9" s="282" t="s">
        <v>386</v>
      </c>
      <c r="E9" s="283">
        <v>6</v>
      </c>
      <c r="F9" s="365">
        <v>3069.45</v>
      </c>
      <c r="G9" s="278">
        <v>12588.99</v>
      </c>
      <c r="H9" s="278">
        <v>75533.94</v>
      </c>
      <c r="I9" s="279">
        <v>906407.28</v>
      </c>
      <c r="K9" s="261"/>
      <c r="L9" s="180"/>
    </row>
    <row r="10" spans="2:12" ht="21">
      <c r="B10" s="280" t="s">
        <v>323</v>
      </c>
      <c r="C10" s="281" t="s">
        <v>398</v>
      </c>
      <c r="D10" s="282" t="s">
        <v>387</v>
      </c>
      <c r="E10" s="283">
        <v>4</v>
      </c>
      <c r="F10" s="364"/>
      <c r="G10" s="278">
        <v>13586.77</v>
      </c>
      <c r="H10" s="278">
        <v>54347.08</v>
      </c>
      <c r="I10" s="279">
        <v>652164.96</v>
      </c>
      <c r="K10" s="261"/>
      <c r="L10" s="180"/>
    </row>
    <row r="11" spans="2:12" ht="21">
      <c r="B11" s="280" t="s">
        <v>325</v>
      </c>
      <c r="C11" s="281" t="s">
        <v>402</v>
      </c>
      <c r="D11" s="282" t="s">
        <v>386</v>
      </c>
      <c r="E11" s="283">
        <v>8</v>
      </c>
      <c r="F11" s="365">
        <v>3528.9</v>
      </c>
      <c r="G11" s="278">
        <v>13865.62</v>
      </c>
      <c r="H11" s="278">
        <v>110924.96</v>
      </c>
      <c r="I11" s="279">
        <v>1331099.52</v>
      </c>
      <c r="K11" s="261"/>
      <c r="L11" s="180"/>
    </row>
    <row r="12" spans="2:12" ht="21">
      <c r="B12" s="280" t="s">
        <v>326</v>
      </c>
      <c r="C12" s="281" t="s">
        <v>402</v>
      </c>
      <c r="D12" s="282" t="s">
        <v>387</v>
      </c>
      <c r="E12" s="283">
        <v>2</v>
      </c>
      <c r="F12" s="364"/>
      <c r="G12" s="278">
        <v>15159.24</v>
      </c>
      <c r="H12" s="278">
        <v>30318.48</v>
      </c>
      <c r="I12" s="279">
        <v>363821.76</v>
      </c>
      <c r="K12" s="261"/>
      <c r="L12" s="180"/>
    </row>
    <row r="13" spans="2:12" ht="21">
      <c r="B13" s="280" t="s">
        <v>327</v>
      </c>
      <c r="C13" s="281" t="s">
        <v>418</v>
      </c>
      <c r="D13" s="282" t="s">
        <v>386</v>
      </c>
      <c r="E13" s="283">
        <v>2</v>
      </c>
      <c r="F13" s="285">
        <v>5663.76</v>
      </c>
      <c r="G13" s="278">
        <v>20389.759999999998</v>
      </c>
      <c r="H13" s="278">
        <v>40779.519999999997</v>
      </c>
      <c r="I13" s="279">
        <v>489354.23999999999</v>
      </c>
      <c r="K13" s="261"/>
      <c r="L13" s="180"/>
    </row>
    <row r="14" spans="2:12" ht="21">
      <c r="B14" s="280">
        <v>10</v>
      </c>
      <c r="C14" s="281" t="s">
        <v>388</v>
      </c>
      <c r="D14" s="282" t="s">
        <v>386</v>
      </c>
      <c r="E14" s="283">
        <v>2</v>
      </c>
      <c r="F14" s="365">
        <v>2047.1</v>
      </c>
      <c r="G14" s="278">
        <v>9337.11</v>
      </c>
      <c r="H14" s="278">
        <v>18674.22</v>
      </c>
      <c r="I14" s="279">
        <v>224090.64</v>
      </c>
      <c r="K14" s="261"/>
      <c r="L14" s="180"/>
    </row>
    <row r="15" spans="2:12" ht="21">
      <c r="B15" s="280">
        <v>11</v>
      </c>
      <c r="C15" s="281" t="s">
        <v>388</v>
      </c>
      <c r="D15" s="282" t="s">
        <v>387</v>
      </c>
      <c r="E15" s="283">
        <v>2</v>
      </c>
      <c r="F15" s="364"/>
      <c r="G15" s="278">
        <v>10087.67</v>
      </c>
      <c r="H15" s="278">
        <v>20175.34</v>
      </c>
      <c r="I15" s="279">
        <v>242104.08</v>
      </c>
      <c r="K15" s="261"/>
      <c r="L15" s="180"/>
    </row>
    <row r="16" spans="2:12" ht="21">
      <c r="B16" s="286">
        <v>12</v>
      </c>
      <c r="C16" s="281" t="s">
        <v>417</v>
      </c>
      <c r="D16" s="282" t="s">
        <v>386</v>
      </c>
      <c r="E16" s="283">
        <v>2</v>
      </c>
      <c r="F16" s="365">
        <v>2797.38</v>
      </c>
      <c r="G16" s="278">
        <v>11630.04</v>
      </c>
      <c r="H16" s="278">
        <v>23260.080000000002</v>
      </c>
      <c r="I16" s="279">
        <v>279120.96000000002</v>
      </c>
      <c r="K16" s="261"/>
      <c r="L16" s="180"/>
    </row>
    <row r="17" spans="2:12" ht="21.75" thickBot="1">
      <c r="B17" s="286">
        <v>13</v>
      </c>
      <c r="C17" s="287" t="s">
        <v>417</v>
      </c>
      <c r="D17" s="288" t="s">
        <v>387</v>
      </c>
      <c r="E17" s="289">
        <v>2</v>
      </c>
      <c r="F17" s="371"/>
      <c r="G17" s="278">
        <v>12655.57</v>
      </c>
      <c r="H17" s="278">
        <v>25311.14</v>
      </c>
      <c r="I17" s="279">
        <v>303733.68</v>
      </c>
      <c r="K17" s="261"/>
      <c r="L17" s="180"/>
    </row>
    <row r="18" spans="2:12" ht="21.75" thickBot="1">
      <c r="B18" s="374" t="s">
        <v>403</v>
      </c>
      <c r="C18" s="375"/>
      <c r="D18" s="376"/>
      <c r="E18" s="290">
        <f>SUM(E5:E17)</f>
        <v>84</v>
      </c>
      <c r="F18" s="374"/>
      <c r="G18" s="376"/>
      <c r="H18" s="291">
        <v>958396.34999999986</v>
      </c>
      <c r="I18" s="291">
        <v>11500756.200000001</v>
      </c>
      <c r="K18" s="261"/>
    </row>
    <row r="19" spans="2:12" ht="21.75" thickBot="1">
      <c r="B19" s="360"/>
      <c r="C19" s="361"/>
      <c r="D19" s="361"/>
      <c r="E19" s="361"/>
      <c r="F19" s="361"/>
      <c r="G19" s="361"/>
      <c r="H19" s="361"/>
      <c r="I19" s="362"/>
      <c r="K19" s="261"/>
      <c r="L19" s="180"/>
    </row>
    <row r="20" spans="2:12" ht="21.75" hidden="1" thickBot="1">
      <c r="B20" s="374" t="s">
        <v>333</v>
      </c>
      <c r="C20" s="375"/>
      <c r="D20" s="375"/>
      <c r="E20" s="375"/>
      <c r="F20" s="375"/>
      <c r="G20" s="375"/>
      <c r="H20" s="376"/>
      <c r="I20" s="292">
        <f>H18</f>
        <v>958396.34999999986</v>
      </c>
    </row>
    <row r="21" spans="2:12" ht="17.25" hidden="1" customHeight="1" thickBot="1">
      <c r="B21" s="360"/>
      <c r="C21" s="361"/>
      <c r="D21" s="361"/>
      <c r="E21" s="361"/>
      <c r="F21" s="361"/>
      <c r="G21" s="361"/>
      <c r="H21" s="361"/>
      <c r="I21" s="362"/>
    </row>
    <row r="22" spans="2:12" ht="21.75" thickBot="1">
      <c r="B22" s="372" t="s">
        <v>404</v>
      </c>
      <c r="C22" s="373"/>
      <c r="D22" s="293">
        <v>24</v>
      </c>
      <c r="E22" s="377" t="s">
        <v>405</v>
      </c>
      <c r="F22" s="377"/>
      <c r="G22" s="377"/>
      <c r="H22" s="378"/>
      <c r="I22" s="294">
        <v>23001512.399999999</v>
      </c>
      <c r="K22" s="180"/>
    </row>
    <row r="23" spans="2:12">
      <c r="B23" s="359"/>
      <c r="C23" s="359"/>
      <c r="D23" s="359"/>
      <c r="E23" s="359"/>
      <c r="F23" s="359"/>
      <c r="G23" s="359"/>
      <c r="H23" s="359"/>
      <c r="I23" s="359"/>
      <c r="K23" s="179"/>
    </row>
    <row r="24" spans="2:12" ht="15.75" hidden="1" thickBot="1">
      <c r="B24" s="379" t="s">
        <v>404</v>
      </c>
      <c r="C24" s="380"/>
      <c r="D24" s="253">
        <v>60</v>
      </c>
      <c r="E24" s="254" t="s">
        <v>406</v>
      </c>
      <c r="F24" s="254"/>
      <c r="G24" s="254"/>
      <c r="H24" s="255"/>
      <c r="I24" s="256">
        <f>ROUND(I20*D24,2)</f>
        <v>57503781</v>
      </c>
      <c r="K24" s="180"/>
    </row>
    <row r="25" spans="2:12">
      <c r="I25" s="179"/>
      <c r="K25" s="180"/>
    </row>
    <row r="26" spans="2:12">
      <c r="I26" s="146"/>
      <c r="K26" s="180"/>
    </row>
    <row r="27" spans="2:12">
      <c r="I27" s="180"/>
      <c r="K27" s="180"/>
    </row>
    <row r="28" spans="2:12">
      <c r="I28" s="268"/>
      <c r="K28" s="180"/>
    </row>
    <row r="29" spans="2:12">
      <c r="I29" s="260"/>
      <c r="J29" s="180"/>
    </row>
    <row r="30" spans="2:12">
      <c r="G30" s="295"/>
      <c r="H30" s="296"/>
      <c r="I30" s="269"/>
    </row>
    <row r="31" spans="2:12">
      <c r="G31" s="179"/>
      <c r="I31" s="147"/>
    </row>
    <row r="32" spans="2:12">
      <c r="H32" s="180"/>
    </row>
    <row r="34" spans="9:9">
      <c r="I34" s="269"/>
    </row>
  </sheetData>
  <mergeCells count="22">
    <mergeCell ref="B3:B4"/>
    <mergeCell ref="B18:D18"/>
    <mergeCell ref="F18:G18"/>
    <mergeCell ref="E22:H22"/>
    <mergeCell ref="B24:C24"/>
    <mergeCell ref="B20:H20"/>
    <mergeCell ref="B1:I1"/>
    <mergeCell ref="D3:D4"/>
    <mergeCell ref="B23:I23"/>
    <mergeCell ref="B19:I19"/>
    <mergeCell ref="B21:I21"/>
    <mergeCell ref="F5:F6"/>
    <mergeCell ref="F7:F8"/>
    <mergeCell ref="F9:F10"/>
    <mergeCell ref="F11:F12"/>
    <mergeCell ref="B2:I2"/>
    <mergeCell ref="F3:I3"/>
    <mergeCell ref="E3:E4"/>
    <mergeCell ref="C3:C4"/>
    <mergeCell ref="F14:F15"/>
    <mergeCell ref="F16:F17"/>
    <mergeCell ref="B22:C22"/>
  </mergeCells>
  <phoneticPr fontId="9" type="noConversion"/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7"/>
  <sheetViews>
    <sheetView view="pageBreakPreview" zoomScale="90" zoomScaleNormal="85" zoomScaleSheetLayoutView="90" workbookViewId="0">
      <pane xSplit="8" ySplit="4" topLeftCell="I23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J29" sqref="J29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10" max="10" width="13.7109375" bestFit="1" customWidth="1"/>
    <col min="11" max="11" width="10.5703125" bestFit="1" customWidth="1"/>
    <col min="12" max="12" width="12.140625" bestFit="1" customWidth="1"/>
  </cols>
  <sheetData>
    <row r="1" spans="1:12" hidden="1"/>
    <row r="2" spans="1:12" ht="27.6" hidden="1" customHeight="1">
      <c r="A2" s="247"/>
      <c r="B2" s="248" t="s">
        <v>324</v>
      </c>
      <c r="C2" s="410" t="str">
        <f>GERAL!C5</f>
        <v xml:space="preserve">Encarregados de Operação </v>
      </c>
      <c r="D2" s="410"/>
      <c r="E2" s="410"/>
      <c r="F2" s="410"/>
      <c r="G2" s="410"/>
      <c r="H2" s="248"/>
    </row>
    <row r="3" spans="1:12" hidden="1">
      <c r="A3" s="1"/>
      <c r="B3" s="1"/>
      <c r="C3" s="1"/>
      <c r="D3" s="1"/>
      <c r="E3" s="1"/>
      <c r="F3" s="1"/>
      <c r="G3" s="1"/>
      <c r="H3" s="1"/>
    </row>
    <row r="4" spans="1:12" ht="33" customHeight="1">
      <c r="A4" s="381" t="s">
        <v>412</v>
      </c>
      <c r="B4" s="382"/>
      <c r="C4" s="382"/>
      <c r="D4" s="382"/>
      <c r="E4" s="382"/>
      <c r="F4" s="382"/>
      <c r="G4" s="382"/>
      <c r="H4" s="263" t="s">
        <v>407</v>
      </c>
    </row>
    <row r="5" spans="1:12" ht="1.5" customHeight="1">
      <c r="A5" s="262"/>
      <c r="B5" s="262"/>
      <c r="C5" s="262"/>
      <c r="D5" s="262"/>
      <c r="E5" s="262"/>
      <c r="F5" s="262"/>
      <c r="G5" s="262"/>
      <c r="H5" s="262"/>
    </row>
    <row r="6" spans="1:12">
      <c r="A6" s="398" t="s">
        <v>0</v>
      </c>
      <c r="B6" s="399"/>
      <c r="C6" s="399"/>
      <c r="D6" s="399"/>
      <c r="E6" s="399"/>
      <c r="F6" s="399"/>
      <c r="G6" s="399"/>
      <c r="H6" s="400"/>
    </row>
    <row r="7" spans="1:12">
      <c r="A7" s="262" t="s">
        <v>1</v>
      </c>
      <c r="B7" s="387" t="s">
        <v>408</v>
      </c>
      <c r="C7" s="388"/>
      <c r="D7" s="388"/>
      <c r="E7" s="388"/>
      <c r="F7" s="388"/>
      <c r="G7" s="389"/>
      <c r="H7" s="262" t="s">
        <v>3</v>
      </c>
    </row>
    <row r="8" spans="1:12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3069.45</v>
      </c>
      <c r="I8" s="79"/>
    </row>
    <row r="9" spans="1:12">
      <c r="A9" s="246" t="s">
        <v>6</v>
      </c>
      <c r="B9" s="395" t="s">
        <v>170</v>
      </c>
      <c r="C9" s="396"/>
      <c r="D9" s="396"/>
      <c r="E9" s="396"/>
      <c r="F9" s="396"/>
      <c r="G9" s="397"/>
      <c r="H9" s="178">
        <v>0</v>
      </c>
      <c r="I9" s="79"/>
    </row>
    <row r="10" spans="1:12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0</v>
      </c>
    </row>
    <row r="11" spans="1:12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920.84</v>
      </c>
    </row>
    <row r="12" spans="1:12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</row>
    <row r="13" spans="1:12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</row>
    <row r="14" spans="1:12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I14" s="79"/>
    </row>
    <row r="15" spans="1:12">
      <c r="A15" s="246" t="s">
        <v>334</v>
      </c>
      <c r="B15" s="404" t="s">
        <v>420</v>
      </c>
      <c r="C15" s="404"/>
      <c r="D15" s="404"/>
      <c r="E15" s="404"/>
      <c r="F15" s="404"/>
      <c r="G15" s="404"/>
      <c r="H15" s="178">
        <v>90.69</v>
      </c>
      <c r="L15" s="180"/>
    </row>
    <row r="16" spans="1:12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4080.98</v>
      </c>
    </row>
    <row r="17" spans="1:8" ht="15" hidden="1" customHeight="1">
      <c r="A17" s="83"/>
      <c r="B17" s="4"/>
      <c r="C17" s="4"/>
      <c r="D17" s="4"/>
      <c r="E17" s="4"/>
      <c r="F17" s="4"/>
      <c r="G17" s="4"/>
      <c r="H17" s="82"/>
    </row>
    <row r="18" spans="1:8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8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8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61.21</v>
      </c>
    </row>
    <row r="21" spans="1:8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816.2</v>
      </c>
    </row>
    <row r="22" spans="1:8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40.81</v>
      </c>
    </row>
    <row r="23" spans="1:8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182.29</v>
      </c>
    </row>
    <row r="24" spans="1:8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326.48</v>
      </c>
    </row>
    <row r="25" spans="1:8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8.16</v>
      </c>
    </row>
    <row r="26" spans="1:8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24.49</v>
      </c>
    </row>
    <row r="27" spans="1:8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102.03</v>
      </c>
    </row>
    <row r="28" spans="1:8">
      <c r="A28" s="398" t="s">
        <v>27</v>
      </c>
      <c r="B28" s="399"/>
      <c r="C28" s="399"/>
      <c r="D28" s="399"/>
      <c r="E28" s="399"/>
      <c r="F28" s="399"/>
      <c r="G28" s="400"/>
      <c r="H28" s="252">
        <v>1561.67</v>
      </c>
    </row>
    <row r="29" spans="1:8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8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40.950000000000003</v>
      </c>
    </row>
    <row r="31" spans="1:8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453.4</v>
      </c>
    </row>
    <row r="32" spans="1:8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40.950000000000003</v>
      </c>
    </row>
    <row r="33" spans="1:9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21</v>
      </c>
    </row>
    <row r="34" spans="1:9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61.94</v>
      </c>
    </row>
    <row r="35" spans="1:9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44.8</v>
      </c>
    </row>
    <row r="36" spans="1:9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339.95</v>
      </c>
    </row>
    <row r="37" spans="1:9">
      <c r="A37" s="398" t="s">
        <v>36</v>
      </c>
      <c r="B37" s="399"/>
      <c r="C37" s="399"/>
      <c r="D37" s="399"/>
      <c r="E37" s="399"/>
      <c r="F37" s="399"/>
      <c r="G37" s="400"/>
      <c r="H37" s="252">
        <v>1002.99</v>
      </c>
    </row>
    <row r="38" spans="1:9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9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104.08</v>
      </c>
      <c r="I39" s="146"/>
    </row>
    <row r="40" spans="1:9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50.34</v>
      </c>
    </row>
    <row r="41" spans="1:9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243.05</v>
      </c>
    </row>
    <row r="42" spans="1:9">
      <c r="A42" s="398" t="s">
        <v>41</v>
      </c>
      <c r="B42" s="399"/>
      <c r="C42" s="399"/>
      <c r="D42" s="399"/>
      <c r="E42" s="399"/>
      <c r="F42" s="399"/>
      <c r="G42" s="400"/>
      <c r="H42" s="252">
        <v>397.47</v>
      </c>
    </row>
    <row r="43" spans="1:9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9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386.24</v>
      </c>
    </row>
    <row r="45" spans="1:9">
      <c r="A45" s="387" t="s">
        <v>41</v>
      </c>
      <c r="B45" s="388"/>
      <c r="C45" s="388"/>
      <c r="D45" s="388"/>
      <c r="E45" s="388"/>
      <c r="F45" s="388"/>
      <c r="G45" s="389"/>
      <c r="H45" s="178">
        <v>386.24</v>
      </c>
    </row>
    <row r="46" spans="1:9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3348.37</v>
      </c>
    </row>
    <row r="47" spans="1:9">
      <c r="A47" s="393" t="s">
        <v>46</v>
      </c>
      <c r="B47" s="394"/>
      <c r="C47" s="394"/>
      <c r="D47" s="394"/>
      <c r="E47" s="394"/>
      <c r="F47" s="394"/>
      <c r="G47" s="394"/>
      <c r="H47" s="252">
        <v>7429.35</v>
      </c>
    </row>
    <row r="48" spans="1:9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8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8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</row>
    <row r="51" spans="1:8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8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</row>
    <row r="53" spans="1:8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</row>
    <row r="54" spans="1:8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</row>
    <row r="55" spans="1:8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</row>
    <row r="56" spans="1:8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</row>
    <row r="57" spans="1:8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</row>
    <row r="58" spans="1:8">
      <c r="A58" s="382" t="s">
        <v>51</v>
      </c>
      <c r="B58" s="382"/>
      <c r="C58" s="382"/>
      <c r="D58" s="382"/>
      <c r="E58" s="382"/>
      <c r="F58" s="382"/>
      <c r="G58" s="382"/>
      <c r="H58" s="252">
        <v>2453.73</v>
      </c>
    </row>
    <row r="59" spans="1:8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8">
      <c r="A60" s="385" t="s">
        <v>52</v>
      </c>
      <c r="B60" s="386"/>
      <c r="C60" s="386"/>
      <c r="D60" s="386"/>
      <c r="E60" s="386"/>
      <c r="F60" s="386"/>
      <c r="G60" s="386"/>
      <c r="H60" s="252">
        <v>9883.08</v>
      </c>
    </row>
    <row r="61" spans="1:8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8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8">
      <c r="A63" s="246">
        <v>1</v>
      </c>
      <c r="B63" s="404" t="s">
        <v>422</v>
      </c>
      <c r="C63" s="404"/>
      <c r="D63" s="404"/>
      <c r="E63" s="404"/>
      <c r="F63" s="404"/>
      <c r="G63" s="404"/>
      <c r="H63" s="178">
        <v>1500.51</v>
      </c>
    </row>
    <row r="64" spans="1:8">
      <c r="A64" s="405" t="s">
        <v>54</v>
      </c>
      <c r="B64" s="405"/>
      <c r="C64" s="405"/>
      <c r="D64" s="405"/>
      <c r="E64" s="405"/>
      <c r="F64" s="405"/>
      <c r="G64" s="405"/>
      <c r="H64" s="178">
        <v>1500.51</v>
      </c>
    </row>
    <row r="65" spans="1:11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1">
      <c r="A66" s="385" t="s">
        <v>55</v>
      </c>
      <c r="B66" s="386"/>
      <c r="C66" s="386"/>
      <c r="D66" s="386"/>
      <c r="E66" s="386"/>
      <c r="F66" s="386"/>
      <c r="G66" s="386"/>
      <c r="H66" s="252">
        <v>11383.59</v>
      </c>
      <c r="J66" s="180"/>
    </row>
    <row r="67" spans="1:11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1">
      <c r="A68" s="385" t="s">
        <v>56</v>
      </c>
      <c r="B68" s="386"/>
      <c r="C68" s="386"/>
      <c r="D68" s="386"/>
      <c r="E68" s="386"/>
      <c r="F68" s="386"/>
      <c r="G68" s="386"/>
      <c r="H68" s="409"/>
    </row>
    <row r="69" spans="1:11">
      <c r="A69" s="246">
        <v>1</v>
      </c>
      <c r="B69" s="395" t="s">
        <v>416</v>
      </c>
      <c r="C69" s="396"/>
      <c r="D69" s="396"/>
      <c r="E69" s="396"/>
      <c r="F69" s="396"/>
      <c r="G69" s="397"/>
      <c r="H69" s="178">
        <v>1415.8</v>
      </c>
      <c r="J69" s="180"/>
      <c r="K69" s="79"/>
    </row>
    <row r="70" spans="1:11" ht="15" hidden="1" customHeight="1">
      <c r="A70" s="5"/>
      <c r="B70" s="383"/>
      <c r="C70" s="383"/>
      <c r="D70" s="383"/>
      <c r="E70" s="383"/>
      <c r="F70" s="383"/>
      <c r="G70" s="383"/>
      <c r="H70" s="384"/>
    </row>
    <row r="71" spans="1:11">
      <c r="A71" s="385" t="s">
        <v>57</v>
      </c>
      <c r="B71" s="386"/>
      <c r="C71" s="386"/>
      <c r="D71" s="386"/>
      <c r="E71" s="386"/>
      <c r="F71" s="386"/>
      <c r="G71" s="386"/>
      <c r="H71" s="252">
        <v>12461.51</v>
      </c>
    </row>
    <row r="72" spans="1:11" hidden="1"/>
    <row r="74" spans="1:11">
      <c r="H74" s="180"/>
    </row>
    <row r="75" spans="1:11">
      <c r="H75" s="180"/>
    </row>
    <row r="76" spans="1:11">
      <c r="H76" s="180"/>
    </row>
    <row r="77" spans="1:11">
      <c r="H77" s="180"/>
    </row>
  </sheetData>
  <mergeCells count="55">
    <mergeCell ref="C2:G2"/>
    <mergeCell ref="B23:G23"/>
    <mergeCell ref="B26:G26"/>
    <mergeCell ref="B27:G27"/>
    <mergeCell ref="B14:G14"/>
    <mergeCell ref="A6:H6"/>
    <mergeCell ref="B7:G7"/>
    <mergeCell ref="B8:G8"/>
    <mergeCell ref="B9:G9"/>
    <mergeCell ref="B10:G10"/>
    <mergeCell ref="B11:G11"/>
    <mergeCell ref="B12:G12"/>
    <mergeCell ref="B13:G13"/>
    <mergeCell ref="B21:G21"/>
    <mergeCell ref="B22:G22"/>
    <mergeCell ref="B24:G24"/>
    <mergeCell ref="B25:G25"/>
    <mergeCell ref="B15:G15"/>
    <mergeCell ref="A16:G16"/>
    <mergeCell ref="A18:H18"/>
    <mergeCell ref="A19:H19"/>
    <mergeCell ref="B20:G20"/>
    <mergeCell ref="A62:H62"/>
    <mergeCell ref="A58:G58"/>
    <mergeCell ref="A59:G59"/>
    <mergeCell ref="A60:G60"/>
    <mergeCell ref="A37:G37"/>
    <mergeCell ref="B69:G69"/>
    <mergeCell ref="B63:G63"/>
    <mergeCell ref="A64:G64"/>
    <mergeCell ref="A65:H65"/>
    <mergeCell ref="A66:G66"/>
    <mergeCell ref="A68:H68"/>
    <mergeCell ref="B35:G35"/>
    <mergeCell ref="B36:G36"/>
    <mergeCell ref="A28:G28"/>
    <mergeCell ref="A29:H29"/>
    <mergeCell ref="B30:G30"/>
    <mergeCell ref="B31:G31"/>
    <mergeCell ref="A4:G4"/>
    <mergeCell ref="B70:H70"/>
    <mergeCell ref="A71:G71"/>
    <mergeCell ref="A45:G45"/>
    <mergeCell ref="A46:G46"/>
    <mergeCell ref="A47:G47"/>
    <mergeCell ref="B41:G41"/>
    <mergeCell ref="A42:G42"/>
    <mergeCell ref="A43:H43"/>
    <mergeCell ref="B44:G44"/>
    <mergeCell ref="A38:H38"/>
    <mergeCell ref="B39:G39"/>
    <mergeCell ref="B40:G40"/>
    <mergeCell ref="B32:G32"/>
    <mergeCell ref="B33:G33"/>
    <mergeCell ref="B34:G34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8"/>
  <sheetViews>
    <sheetView view="pageBreakPreview" zoomScale="90" zoomScaleNormal="85" zoomScaleSheetLayoutView="90" workbookViewId="0">
      <pane xSplit="8" ySplit="4" topLeftCell="I6" activePane="bottomRight" state="frozen"/>
      <selection pane="topRight" activeCell="J1" sqref="J1"/>
      <selection pane="bottomLeft" activeCell="A6" sqref="A6"/>
      <selection pane="bottomRight" activeCell="H1" sqref="H1:H1048576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9" max="9" width="12.7109375" customWidth="1"/>
  </cols>
  <sheetData>
    <row r="1" spans="1:9" hidden="1"/>
    <row r="2" spans="1:9" ht="27.6" hidden="1" customHeight="1">
      <c r="A2" s="247"/>
      <c r="B2" s="248" t="s">
        <v>324</v>
      </c>
      <c r="C2" s="410" t="str">
        <f>GERAL!C6</f>
        <v xml:space="preserve">Encarregados de Operação </v>
      </c>
      <c r="D2" s="410"/>
      <c r="E2" s="410"/>
      <c r="F2" s="410"/>
      <c r="G2" s="410"/>
      <c r="H2" s="248"/>
    </row>
    <row r="3" spans="1:9" hidden="1">
      <c r="A3" s="1"/>
      <c r="B3" s="1"/>
      <c r="C3" s="1"/>
      <c r="D3" s="1"/>
      <c r="E3" s="1"/>
      <c r="F3" s="1"/>
      <c r="G3" s="1"/>
      <c r="H3" s="1"/>
    </row>
    <row r="4" spans="1:9" ht="33" customHeight="1">
      <c r="A4" s="381" t="s">
        <v>412</v>
      </c>
      <c r="B4" s="382"/>
      <c r="C4" s="382"/>
      <c r="D4" s="382"/>
      <c r="E4" s="382"/>
      <c r="F4" s="382"/>
      <c r="G4" s="382"/>
      <c r="H4" s="263" t="s">
        <v>409</v>
      </c>
    </row>
    <row r="5" spans="1:9" ht="15" hidden="1" customHeight="1">
      <c r="A5" s="262"/>
      <c r="B5" s="262"/>
      <c r="C5" s="262"/>
      <c r="D5" s="262"/>
      <c r="E5" s="262"/>
      <c r="F5" s="262"/>
      <c r="G5" s="262"/>
      <c r="H5" s="262"/>
    </row>
    <row r="6" spans="1:9">
      <c r="A6" s="398" t="s">
        <v>0</v>
      </c>
      <c r="B6" s="399"/>
      <c r="C6" s="399"/>
      <c r="D6" s="399"/>
      <c r="E6" s="399"/>
      <c r="F6" s="399"/>
      <c r="G6" s="399"/>
      <c r="H6" s="400"/>
    </row>
    <row r="7" spans="1:9" ht="15" customHeight="1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9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3069.45</v>
      </c>
      <c r="I8" s="79"/>
    </row>
    <row r="9" spans="1:9">
      <c r="A9" s="246" t="s">
        <v>6</v>
      </c>
      <c r="B9" s="395" t="s">
        <v>423</v>
      </c>
      <c r="C9" s="396"/>
      <c r="D9" s="396"/>
      <c r="E9" s="396"/>
      <c r="F9" s="396"/>
      <c r="G9" s="397"/>
      <c r="H9" s="178">
        <v>435.3</v>
      </c>
      <c r="I9" s="79"/>
    </row>
    <row r="10" spans="1:9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16.32</v>
      </c>
      <c r="I10" s="79"/>
    </row>
    <row r="11" spans="1:9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920.84</v>
      </c>
      <c r="I11" s="79"/>
    </row>
    <row r="12" spans="1:9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</row>
    <row r="13" spans="1:9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</row>
    <row r="14" spans="1:9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</row>
    <row r="15" spans="1:9">
      <c r="A15" s="246" t="s">
        <v>334</v>
      </c>
      <c r="B15" s="404" t="s">
        <v>420</v>
      </c>
      <c r="C15" s="404"/>
      <c r="D15" s="404"/>
      <c r="E15" s="404"/>
      <c r="F15" s="404"/>
      <c r="G15" s="404"/>
      <c r="H15" s="178">
        <v>100.58</v>
      </c>
    </row>
    <row r="16" spans="1:9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4542.49</v>
      </c>
      <c r="I16" s="79"/>
    </row>
    <row r="17" spans="1:9" ht="15" hidden="1" customHeight="1">
      <c r="A17" s="83"/>
      <c r="B17" s="4"/>
      <c r="C17" s="4"/>
      <c r="D17" s="4"/>
      <c r="E17" s="4"/>
      <c r="F17" s="4"/>
      <c r="G17" s="4"/>
      <c r="H17" s="82"/>
      <c r="I17" s="79"/>
    </row>
    <row r="18" spans="1:9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9" ht="15" customHeight="1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9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68.14</v>
      </c>
    </row>
    <row r="21" spans="1:9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908.5</v>
      </c>
    </row>
    <row r="22" spans="1:9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45.43</v>
      </c>
    </row>
    <row r="23" spans="1:9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203.15</v>
      </c>
    </row>
    <row r="24" spans="1:9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363.4</v>
      </c>
    </row>
    <row r="25" spans="1:9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9.09</v>
      </c>
    </row>
    <row r="26" spans="1:9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27.26</v>
      </c>
    </row>
    <row r="27" spans="1:9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113.57</v>
      </c>
    </row>
    <row r="28" spans="1:9">
      <c r="A28" s="398" t="s">
        <v>27</v>
      </c>
      <c r="B28" s="399"/>
      <c r="C28" s="399"/>
      <c r="D28" s="399"/>
      <c r="E28" s="399"/>
      <c r="F28" s="399"/>
      <c r="G28" s="400"/>
      <c r="H28" s="252">
        <v>1738.5399999999997</v>
      </c>
    </row>
    <row r="29" spans="1:9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9" ht="15" customHeight="1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45.74</v>
      </c>
    </row>
    <row r="31" spans="1:9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504.67</v>
      </c>
    </row>
    <row r="32" spans="1:9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45.74</v>
      </c>
    </row>
    <row r="33" spans="1:9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23.45</v>
      </c>
    </row>
    <row r="34" spans="1:9" ht="15" customHeight="1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69.19</v>
      </c>
    </row>
    <row r="35" spans="1:9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49.89</v>
      </c>
    </row>
    <row r="36" spans="1:9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378.39</v>
      </c>
    </row>
    <row r="37" spans="1:9">
      <c r="A37" s="398" t="s">
        <v>36</v>
      </c>
      <c r="B37" s="399"/>
      <c r="C37" s="399"/>
      <c r="D37" s="399"/>
      <c r="E37" s="399"/>
      <c r="F37" s="399"/>
      <c r="G37" s="400"/>
      <c r="H37" s="252">
        <v>1117.07</v>
      </c>
    </row>
    <row r="38" spans="1:9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9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115.92</v>
      </c>
    </row>
    <row r="40" spans="1:9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56.15</v>
      </c>
    </row>
    <row r="41" spans="1:9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270.87</v>
      </c>
    </row>
    <row r="42" spans="1:9">
      <c r="A42" s="398" t="s">
        <v>41</v>
      </c>
      <c r="B42" s="399"/>
      <c r="C42" s="399"/>
      <c r="D42" s="399"/>
      <c r="E42" s="399"/>
      <c r="F42" s="399"/>
      <c r="G42" s="400"/>
      <c r="H42" s="252">
        <v>442.94</v>
      </c>
    </row>
    <row r="43" spans="1:9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9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430.23</v>
      </c>
      <c r="I44" s="147"/>
    </row>
    <row r="45" spans="1:9" ht="15" customHeight="1">
      <c r="A45" s="387" t="s">
        <v>41</v>
      </c>
      <c r="B45" s="388"/>
      <c r="C45" s="388"/>
      <c r="D45" s="388"/>
      <c r="E45" s="388"/>
      <c r="F45" s="388"/>
      <c r="G45" s="389"/>
      <c r="H45" s="178">
        <v>430.23</v>
      </c>
    </row>
    <row r="46" spans="1:9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3728.7799999999997</v>
      </c>
    </row>
    <row r="47" spans="1:9">
      <c r="A47" s="393" t="s">
        <v>46</v>
      </c>
      <c r="B47" s="394"/>
      <c r="C47" s="394"/>
      <c r="D47" s="394"/>
      <c r="E47" s="394"/>
      <c r="F47" s="394"/>
      <c r="G47" s="394"/>
      <c r="H47" s="252">
        <v>8271.27</v>
      </c>
    </row>
    <row r="48" spans="1:9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8" ht="15" customHeight="1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8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</row>
    <row r="51" spans="1:8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8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</row>
    <row r="53" spans="1:8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</row>
    <row r="54" spans="1:8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</row>
    <row r="55" spans="1:8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</row>
    <row r="56" spans="1:8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</row>
    <row r="57" spans="1:8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</row>
    <row r="58" spans="1:8">
      <c r="A58" s="382" t="s">
        <v>51</v>
      </c>
      <c r="B58" s="382"/>
      <c r="C58" s="382"/>
      <c r="D58" s="382"/>
      <c r="E58" s="382"/>
      <c r="F58" s="382"/>
      <c r="G58" s="382"/>
      <c r="H58" s="252">
        <v>2453.73</v>
      </c>
    </row>
    <row r="59" spans="1:8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8">
      <c r="A60" s="385" t="s">
        <v>52</v>
      </c>
      <c r="B60" s="386"/>
      <c r="C60" s="386"/>
      <c r="D60" s="386"/>
      <c r="E60" s="386"/>
      <c r="F60" s="386"/>
      <c r="G60" s="386"/>
      <c r="H60" s="252">
        <v>10725</v>
      </c>
    </row>
    <row r="61" spans="1:8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8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8">
      <c r="A63" s="246">
        <v>1</v>
      </c>
      <c r="B63" s="404" t="str">
        <f>'E.O. D'!B63:G63</f>
        <v>Despesas Administrativas/Operacionais + Lucro</v>
      </c>
      <c r="C63" s="404"/>
      <c r="D63" s="404"/>
      <c r="E63" s="404"/>
      <c r="F63" s="404"/>
      <c r="G63" s="404"/>
      <c r="H63" s="178">
        <v>1628.29</v>
      </c>
    </row>
    <row r="64" spans="1:8">
      <c r="A64" s="405" t="s">
        <v>54</v>
      </c>
      <c r="B64" s="405"/>
      <c r="C64" s="405"/>
      <c r="D64" s="405"/>
      <c r="E64" s="405"/>
      <c r="F64" s="405"/>
      <c r="G64" s="405"/>
      <c r="H64" s="178">
        <v>1628.29</v>
      </c>
    </row>
    <row r="65" spans="1:9" ht="16.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9">
      <c r="A66" s="385" t="s">
        <v>55</v>
      </c>
      <c r="B66" s="386"/>
      <c r="C66" s="386"/>
      <c r="D66" s="386"/>
      <c r="E66" s="386"/>
      <c r="F66" s="386"/>
      <c r="G66" s="386"/>
      <c r="H66" s="252">
        <v>12353.29</v>
      </c>
    </row>
    <row r="67" spans="1:9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9">
      <c r="A68" s="385" t="s">
        <v>56</v>
      </c>
      <c r="B68" s="386"/>
      <c r="C68" s="386"/>
      <c r="D68" s="386"/>
      <c r="E68" s="386"/>
      <c r="F68" s="386"/>
      <c r="G68" s="386"/>
      <c r="H68" s="409"/>
      <c r="I68" s="80"/>
    </row>
    <row r="69" spans="1:9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1536.36</v>
      </c>
    </row>
    <row r="70" spans="1:9" ht="15" hidden="1" customHeight="1">
      <c r="A70" s="5"/>
      <c r="B70" s="383"/>
      <c r="C70" s="383"/>
      <c r="D70" s="383"/>
      <c r="E70" s="383"/>
      <c r="F70" s="383"/>
      <c r="G70" s="383"/>
      <c r="H70" s="384"/>
    </row>
    <row r="71" spans="1:9">
      <c r="A71" s="385" t="s">
        <v>57</v>
      </c>
      <c r="B71" s="386"/>
      <c r="C71" s="386"/>
      <c r="D71" s="386"/>
      <c r="E71" s="386"/>
      <c r="F71" s="386"/>
      <c r="G71" s="386"/>
      <c r="H71" s="252">
        <v>13523.03</v>
      </c>
      <c r="I71" s="146"/>
    </row>
    <row r="72" spans="1:9" ht="15" hidden="1" customHeight="1"/>
    <row r="74" spans="1:9">
      <c r="H74" s="180"/>
    </row>
    <row r="78" spans="1:9">
      <c r="H78" s="180"/>
    </row>
  </sheetData>
  <mergeCells count="55">
    <mergeCell ref="B12:G12"/>
    <mergeCell ref="B13:G13"/>
    <mergeCell ref="A6:H6"/>
    <mergeCell ref="B7:G7"/>
    <mergeCell ref="B8:G8"/>
    <mergeCell ref="B9:G9"/>
    <mergeCell ref="B10:G10"/>
    <mergeCell ref="A47:G47"/>
    <mergeCell ref="C2:G2"/>
    <mergeCell ref="B27:G27"/>
    <mergeCell ref="B15:G15"/>
    <mergeCell ref="A16:G16"/>
    <mergeCell ref="A18:H18"/>
    <mergeCell ref="A19:H19"/>
    <mergeCell ref="B20:G20"/>
    <mergeCell ref="B21:G21"/>
    <mergeCell ref="B22:G22"/>
    <mergeCell ref="B23:G23"/>
    <mergeCell ref="B24:G24"/>
    <mergeCell ref="B25:G25"/>
    <mergeCell ref="B26:G26"/>
    <mergeCell ref="B14:G14"/>
    <mergeCell ref="B11:G11"/>
    <mergeCell ref="B36:G36"/>
    <mergeCell ref="A37:G37"/>
    <mergeCell ref="A38:H38"/>
    <mergeCell ref="A45:G45"/>
    <mergeCell ref="A46:G46"/>
    <mergeCell ref="B31:G31"/>
    <mergeCell ref="B32:G32"/>
    <mergeCell ref="B33:G33"/>
    <mergeCell ref="B34:G34"/>
    <mergeCell ref="B35:G35"/>
    <mergeCell ref="A58:G58"/>
    <mergeCell ref="A59:G59"/>
    <mergeCell ref="A4:G4"/>
    <mergeCell ref="B69:G69"/>
    <mergeCell ref="B70:H70"/>
    <mergeCell ref="A62:H62"/>
    <mergeCell ref="B40:G40"/>
    <mergeCell ref="B41:G41"/>
    <mergeCell ref="A42:G42"/>
    <mergeCell ref="A43:H43"/>
    <mergeCell ref="B44:G44"/>
    <mergeCell ref="A60:G60"/>
    <mergeCell ref="B39:G39"/>
    <mergeCell ref="A28:G28"/>
    <mergeCell ref="A29:H29"/>
    <mergeCell ref="B30:G30"/>
    <mergeCell ref="A71:G71"/>
    <mergeCell ref="B63:G63"/>
    <mergeCell ref="A64:G64"/>
    <mergeCell ref="A65:H65"/>
    <mergeCell ref="A66:G66"/>
    <mergeCell ref="A68:H68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8"/>
  <sheetViews>
    <sheetView tabSelected="1" view="pageBreakPreview" zoomScale="90" zoomScaleNormal="85" zoomScaleSheetLayoutView="90" workbookViewId="0">
      <pane xSplit="8" ySplit="4" topLeftCell="I46" activePane="bottomRight" state="frozen"/>
      <selection pane="topRight" activeCell="J1" sqref="J1"/>
      <selection pane="bottomLeft" activeCell="A6" sqref="A6"/>
      <selection pane="bottomRight" activeCell="W55" sqref="W5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12" max="12" width="10.5703125" bestFit="1" customWidth="1"/>
  </cols>
  <sheetData>
    <row r="1" spans="1:10" hidden="1"/>
    <row r="2" spans="1:10" ht="27.6" hidden="1" customHeight="1">
      <c r="A2" s="247"/>
      <c r="B2" s="248" t="str">
        <f>'E.O. N'!B2</f>
        <v>CARGO</v>
      </c>
      <c r="C2" s="410" t="str">
        <f>GERAL!C7</f>
        <v>Auxiliares de Controle Operacional e Pesagem</v>
      </c>
      <c r="D2" s="410"/>
      <c r="E2" s="410"/>
      <c r="F2" s="410"/>
      <c r="G2" s="410"/>
      <c r="H2" s="248"/>
    </row>
    <row r="3" spans="1:10" hidden="1">
      <c r="A3" s="1"/>
      <c r="B3" s="1"/>
      <c r="C3" s="1"/>
      <c r="D3" s="1"/>
      <c r="E3" s="1"/>
      <c r="F3" s="1"/>
      <c r="G3" s="1"/>
      <c r="H3" s="1"/>
    </row>
    <row r="4" spans="1:10" ht="33" customHeight="1">
      <c r="A4" s="381" t="s">
        <v>411</v>
      </c>
      <c r="B4" s="382"/>
      <c r="C4" s="382"/>
      <c r="D4" s="382"/>
      <c r="E4" s="382"/>
      <c r="F4" s="382"/>
      <c r="G4" s="382"/>
      <c r="H4" s="263" t="s">
        <v>407</v>
      </c>
    </row>
    <row r="5" spans="1:10" ht="15" hidden="1" customHeight="1">
      <c r="A5" s="262"/>
      <c r="B5" s="262"/>
      <c r="C5" s="262"/>
      <c r="D5" s="262"/>
      <c r="E5" s="262"/>
      <c r="F5" s="262"/>
      <c r="G5" s="262"/>
      <c r="H5" s="262"/>
    </row>
    <row r="6" spans="1:10">
      <c r="A6" s="398" t="s">
        <v>0</v>
      </c>
      <c r="B6" s="399"/>
      <c r="C6" s="399"/>
      <c r="D6" s="399"/>
      <c r="E6" s="399"/>
      <c r="F6" s="399"/>
      <c r="G6" s="399"/>
      <c r="H6" s="400"/>
    </row>
    <row r="7" spans="1:10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10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2100.98</v>
      </c>
      <c r="I8" s="79"/>
      <c r="J8" s="79"/>
    </row>
    <row r="9" spans="1:10">
      <c r="A9" s="246" t="s">
        <v>6</v>
      </c>
      <c r="B9" s="395" t="s">
        <v>170</v>
      </c>
      <c r="C9" s="396"/>
      <c r="D9" s="396"/>
      <c r="E9" s="396"/>
      <c r="F9" s="396"/>
      <c r="G9" s="397"/>
      <c r="H9" s="178">
        <v>0</v>
      </c>
      <c r="J9" s="79"/>
    </row>
    <row r="10" spans="1:10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0</v>
      </c>
      <c r="I10" s="79"/>
    </row>
    <row r="11" spans="1:10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630.29</v>
      </c>
      <c r="I11" s="79"/>
    </row>
    <row r="12" spans="1:10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  <c r="J12" s="79"/>
    </row>
    <row r="13" spans="1:10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  <c r="J13" s="79"/>
    </row>
    <row r="14" spans="1:10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J14" s="79"/>
    </row>
    <row r="15" spans="1:10">
      <c r="A15" s="246" t="s">
        <v>334</v>
      </c>
      <c r="B15" s="404" t="s">
        <v>420</v>
      </c>
      <c r="C15" s="404"/>
      <c r="D15" s="404"/>
      <c r="E15" s="404"/>
      <c r="F15" s="404"/>
      <c r="G15" s="404"/>
      <c r="H15" s="178">
        <v>62.08</v>
      </c>
    </row>
    <row r="16" spans="1:10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2793.35</v>
      </c>
      <c r="I16" s="79"/>
    </row>
    <row r="17" spans="1:9" ht="15" hidden="1" customHeight="1">
      <c r="A17" s="83"/>
      <c r="B17" s="4"/>
      <c r="C17" s="4"/>
      <c r="D17" s="4"/>
      <c r="E17" s="4"/>
      <c r="F17" s="4"/>
      <c r="G17" s="4"/>
      <c r="H17" s="82"/>
      <c r="I17" s="79"/>
    </row>
    <row r="18" spans="1:9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9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9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41.9</v>
      </c>
    </row>
    <row r="21" spans="1:9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558.66999999999996</v>
      </c>
    </row>
    <row r="22" spans="1:9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27.93</v>
      </c>
    </row>
    <row r="23" spans="1:9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124.77</v>
      </c>
    </row>
    <row r="24" spans="1:9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223.47</v>
      </c>
    </row>
    <row r="25" spans="1:9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5.59</v>
      </c>
    </row>
    <row r="26" spans="1:9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16.760000000000002</v>
      </c>
    </row>
    <row r="27" spans="1:9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69.84</v>
      </c>
    </row>
    <row r="28" spans="1:9">
      <c r="A28" s="398" t="s">
        <v>27</v>
      </c>
      <c r="B28" s="399"/>
      <c r="C28" s="399"/>
      <c r="D28" s="399"/>
      <c r="E28" s="399"/>
      <c r="F28" s="399"/>
      <c r="G28" s="400"/>
      <c r="H28" s="252">
        <v>1068.9299999999998</v>
      </c>
    </row>
    <row r="29" spans="1:9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9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28.03</v>
      </c>
    </row>
    <row r="31" spans="1:9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310.33999999999997</v>
      </c>
    </row>
    <row r="32" spans="1:9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28.03</v>
      </c>
    </row>
    <row r="33" spans="1:10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14.37</v>
      </c>
    </row>
    <row r="34" spans="1:10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42.4</v>
      </c>
    </row>
    <row r="35" spans="1:10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30.67</v>
      </c>
    </row>
    <row r="36" spans="1:10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232.69</v>
      </c>
    </row>
    <row r="37" spans="1:10">
      <c r="A37" s="398" t="s">
        <v>36</v>
      </c>
      <c r="B37" s="399"/>
      <c r="C37" s="399"/>
      <c r="D37" s="399"/>
      <c r="E37" s="399"/>
      <c r="F37" s="399"/>
      <c r="G37" s="400"/>
      <c r="H37" s="252">
        <v>686.53</v>
      </c>
    </row>
    <row r="38" spans="1:10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10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71.239999999999995</v>
      </c>
      <c r="J39" s="146"/>
    </row>
    <row r="40" spans="1:10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34.46</v>
      </c>
    </row>
    <row r="41" spans="1:10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166.36</v>
      </c>
    </row>
    <row r="42" spans="1:10">
      <c r="A42" s="398" t="s">
        <v>41</v>
      </c>
      <c r="B42" s="399"/>
      <c r="C42" s="399"/>
      <c r="D42" s="399"/>
      <c r="E42" s="399"/>
      <c r="F42" s="399"/>
      <c r="G42" s="400"/>
      <c r="H42" s="252">
        <v>272.06</v>
      </c>
    </row>
    <row r="43" spans="1:10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10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264.37</v>
      </c>
      <c r="I44" s="147"/>
    </row>
    <row r="45" spans="1:10">
      <c r="A45" s="387" t="s">
        <v>41</v>
      </c>
      <c r="B45" s="388"/>
      <c r="C45" s="388"/>
      <c r="D45" s="388"/>
      <c r="E45" s="388"/>
      <c r="F45" s="388"/>
      <c r="G45" s="389"/>
      <c r="H45" s="178">
        <v>264.37</v>
      </c>
    </row>
    <row r="46" spans="1:10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2291.89</v>
      </c>
    </row>
    <row r="47" spans="1:10">
      <c r="A47" s="393" t="s">
        <v>46</v>
      </c>
      <c r="B47" s="394"/>
      <c r="C47" s="394"/>
      <c r="D47" s="394"/>
      <c r="E47" s="394"/>
      <c r="F47" s="394"/>
      <c r="G47" s="394"/>
      <c r="H47" s="252">
        <v>5085.24</v>
      </c>
    </row>
    <row r="48" spans="1:10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8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8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</row>
    <row r="51" spans="1:8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8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</row>
    <row r="53" spans="1:8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</row>
    <row r="54" spans="1:8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</row>
    <row r="55" spans="1:8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</row>
    <row r="56" spans="1:8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</row>
    <row r="57" spans="1:8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</row>
    <row r="58" spans="1:8">
      <c r="A58" s="382" t="s">
        <v>51</v>
      </c>
      <c r="B58" s="382"/>
      <c r="C58" s="382"/>
      <c r="D58" s="382"/>
      <c r="E58" s="382"/>
      <c r="F58" s="382"/>
      <c r="G58" s="382"/>
      <c r="H58" s="252">
        <v>2453.73</v>
      </c>
    </row>
    <row r="59" spans="1:8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8">
      <c r="A60" s="385" t="s">
        <v>52</v>
      </c>
      <c r="B60" s="386"/>
      <c r="C60" s="386"/>
      <c r="D60" s="386"/>
      <c r="E60" s="386"/>
      <c r="F60" s="386"/>
      <c r="G60" s="386"/>
      <c r="H60" s="252">
        <v>7538.9699999999993</v>
      </c>
    </row>
    <row r="61" spans="1:8" ht="9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8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8">
      <c r="A63" s="246">
        <v>1</v>
      </c>
      <c r="B63" s="404" t="str">
        <f>'E.O. D'!B63:G63</f>
        <v>Despesas Administrativas/Operacionais + Lucro</v>
      </c>
      <c r="C63" s="404"/>
      <c r="D63" s="404"/>
      <c r="E63" s="404"/>
      <c r="F63" s="404"/>
      <c r="G63" s="404"/>
      <c r="H63" s="178">
        <v>1140.94</v>
      </c>
    </row>
    <row r="64" spans="1:8">
      <c r="A64" s="405" t="s">
        <v>54</v>
      </c>
      <c r="B64" s="405"/>
      <c r="C64" s="405"/>
      <c r="D64" s="405"/>
      <c r="E64" s="405"/>
      <c r="F64" s="405"/>
      <c r="G64" s="405"/>
      <c r="H64" s="178">
        <v>1140.94</v>
      </c>
    </row>
    <row r="65" spans="1:12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2">
      <c r="A66" s="385" t="s">
        <v>55</v>
      </c>
      <c r="B66" s="386"/>
      <c r="C66" s="386"/>
      <c r="D66" s="386"/>
      <c r="E66" s="386"/>
      <c r="F66" s="386"/>
      <c r="G66" s="386"/>
      <c r="H66" s="252">
        <v>8679.91</v>
      </c>
    </row>
    <row r="67" spans="1:12" ht="6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2">
      <c r="A68" s="385" t="s">
        <v>56</v>
      </c>
      <c r="B68" s="386"/>
      <c r="C68" s="386"/>
      <c r="D68" s="386"/>
      <c r="E68" s="386"/>
      <c r="F68" s="386"/>
      <c r="G68" s="386"/>
      <c r="H68" s="409"/>
      <c r="I68" s="80"/>
    </row>
    <row r="69" spans="1:12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1121</v>
      </c>
      <c r="L69" s="79"/>
    </row>
    <row r="70" spans="1:12" ht="15" hidden="1" customHeight="1">
      <c r="A70" s="5"/>
      <c r="B70" s="383"/>
      <c r="C70" s="383"/>
      <c r="D70" s="383"/>
      <c r="E70" s="383"/>
      <c r="F70" s="383"/>
      <c r="G70" s="383"/>
      <c r="H70" s="384"/>
    </row>
    <row r="71" spans="1:12">
      <c r="A71" s="385" t="s">
        <v>57</v>
      </c>
      <c r="B71" s="386"/>
      <c r="C71" s="386"/>
      <c r="D71" s="386"/>
      <c r="E71" s="386"/>
      <c r="F71" s="386"/>
      <c r="G71" s="386"/>
      <c r="H71" s="252">
        <v>9501.82</v>
      </c>
      <c r="I71" s="146"/>
    </row>
    <row r="72" spans="1:12" hidden="1"/>
    <row r="74" spans="1:12">
      <c r="H74" s="180"/>
    </row>
    <row r="75" spans="1:12">
      <c r="H75" s="180"/>
    </row>
    <row r="76" spans="1:12">
      <c r="H76" s="180"/>
    </row>
    <row r="77" spans="1:12">
      <c r="H77" s="180"/>
    </row>
    <row r="78" spans="1:12">
      <c r="H78" s="180"/>
    </row>
  </sheetData>
  <mergeCells count="55">
    <mergeCell ref="B12:G12"/>
    <mergeCell ref="B13:G13"/>
    <mergeCell ref="A6:H6"/>
    <mergeCell ref="B7:G7"/>
    <mergeCell ref="B8:G8"/>
    <mergeCell ref="B9:G9"/>
    <mergeCell ref="B10:G10"/>
    <mergeCell ref="A47:G47"/>
    <mergeCell ref="C2:G2"/>
    <mergeCell ref="B27:G27"/>
    <mergeCell ref="B15:G15"/>
    <mergeCell ref="A16:G16"/>
    <mergeCell ref="A18:H18"/>
    <mergeCell ref="A19:H19"/>
    <mergeCell ref="B20:G20"/>
    <mergeCell ref="B21:G21"/>
    <mergeCell ref="B22:G22"/>
    <mergeCell ref="B23:G23"/>
    <mergeCell ref="B24:G24"/>
    <mergeCell ref="B25:G25"/>
    <mergeCell ref="B26:G26"/>
    <mergeCell ref="B14:G14"/>
    <mergeCell ref="B11:G11"/>
    <mergeCell ref="B36:G36"/>
    <mergeCell ref="A37:G37"/>
    <mergeCell ref="A38:H38"/>
    <mergeCell ref="A45:G45"/>
    <mergeCell ref="A46:G46"/>
    <mergeCell ref="B31:G31"/>
    <mergeCell ref="B32:G32"/>
    <mergeCell ref="B33:G33"/>
    <mergeCell ref="B34:G34"/>
    <mergeCell ref="B35:G35"/>
    <mergeCell ref="A58:G58"/>
    <mergeCell ref="A59:G59"/>
    <mergeCell ref="A4:G4"/>
    <mergeCell ref="B69:G69"/>
    <mergeCell ref="B70:H70"/>
    <mergeCell ref="A62:H62"/>
    <mergeCell ref="B40:G40"/>
    <mergeCell ref="B41:G41"/>
    <mergeCell ref="A42:G42"/>
    <mergeCell ref="A43:H43"/>
    <mergeCell ref="B44:G44"/>
    <mergeCell ref="A60:G60"/>
    <mergeCell ref="B39:G39"/>
    <mergeCell ref="A28:G28"/>
    <mergeCell ref="A29:H29"/>
    <mergeCell ref="B30:G30"/>
    <mergeCell ref="A71:G71"/>
    <mergeCell ref="B63:G63"/>
    <mergeCell ref="A68:H68"/>
    <mergeCell ref="A66:G66"/>
    <mergeCell ref="A64:G64"/>
    <mergeCell ref="A65:H65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78"/>
  <sheetViews>
    <sheetView view="pageBreakPreview" zoomScale="90" zoomScaleNormal="85" zoomScaleSheetLayoutView="90" workbookViewId="0">
      <pane xSplit="8" ySplit="4" topLeftCell="I40" activePane="bottomRight" state="frozen"/>
      <selection pane="topRight" activeCell="J1" sqref="J1"/>
      <selection pane="bottomLeft" activeCell="A6" sqref="A6"/>
      <selection pane="bottomRight" activeCell="H1" sqref="H1:H1048576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9" max="9" width="9.5703125" bestFit="1" customWidth="1"/>
    <col min="12" max="12" width="10.5703125" bestFit="1" customWidth="1"/>
    <col min="18" max="18" width="10.28515625" bestFit="1" customWidth="1"/>
  </cols>
  <sheetData>
    <row r="1" spans="1:19" hidden="1"/>
    <row r="2" spans="1:19" ht="27.6" hidden="1" customHeight="1">
      <c r="A2" s="247"/>
      <c r="B2" s="248" t="str">
        <f>'E.O. N'!B2</f>
        <v>CARGO</v>
      </c>
      <c r="C2" s="410" t="str">
        <f>GERAL!C8</f>
        <v>Auxiliares de Controle Operacional e Pesagem</v>
      </c>
      <c r="D2" s="410"/>
      <c r="E2" s="410"/>
      <c r="F2" s="410"/>
      <c r="G2" s="410"/>
      <c r="H2" s="248"/>
    </row>
    <row r="3" spans="1:19" hidden="1">
      <c r="A3" s="1"/>
      <c r="B3" s="1"/>
      <c r="C3" s="1"/>
      <c r="D3" s="1"/>
      <c r="E3" s="1"/>
      <c r="F3" s="1"/>
      <c r="G3" s="1"/>
      <c r="H3" s="1"/>
    </row>
    <row r="4" spans="1:19" ht="33" customHeight="1">
      <c r="A4" s="381" t="s">
        <v>410</v>
      </c>
      <c r="B4" s="382"/>
      <c r="C4" s="382"/>
      <c r="D4" s="382"/>
      <c r="E4" s="382"/>
      <c r="F4" s="382"/>
      <c r="G4" s="382"/>
      <c r="H4" s="263" t="s">
        <v>409</v>
      </c>
    </row>
    <row r="5" spans="1:19" ht="33.75" hidden="1" customHeight="1">
      <c r="A5" s="262"/>
      <c r="B5" s="262"/>
      <c r="C5" s="262"/>
      <c r="D5" s="262"/>
      <c r="E5" s="262"/>
      <c r="F5" s="262"/>
      <c r="G5" s="262"/>
      <c r="H5" s="262"/>
    </row>
    <row r="6" spans="1:19">
      <c r="A6" s="398" t="s">
        <v>0</v>
      </c>
      <c r="B6" s="399"/>
      <c r="C6" s="399"/>
      <c r="D6" s="399"/>
      <c r="E6" s="399"/>
      <c r="F6" s="399"/>
      <c r="G6" s="399"/>
      <c r="H6" s="400"/>
    </row>
    <row r="7" spans="1:19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19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2100.98</v>
      </c>
      <c r="I8" s="79"/>
      <c r="J8" s="79"/>
      <c r="L8" s="240"/>
      <c r="M8" s="240"/>
      <c r="N8" s="240"/>
    </row>
    <row r="9" spans="1:19">
      <c r="A9" s="246" t="s">
        <v>6</v>
      </c>
      <c r="B9" s="395" t="s">
        <v>393</v>
      </c>
      <c r="C9" s="396"/>
      <c r="D9" s="396"/>
      <c r="E9" s="396"/>
      <c r="F9" s="396"/>
      <c r="G9" s="397"/>
      <c r="H9" s="178">
        <v>297.95999999999998</v>
      </c>
      <c r="I9" s="79"/>
      <c r="J9" s="182"/>
      <c r="L9" s="240"/>
      <c r="M9" s="240"/>
      <c r="N9" s="240"/>
    </row>
    <row r="10" spans="1:19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0</v>
      </c>
      <c r="I10" s="79"/>
      <c r="L10" s="240"/>
      <c r="M10" s="240"/>
      <c r="N10" s="240"/>
    </row>
    <row r="11" spans="1:19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630.29</v>
      </c>
      <c r="I11" s="79"/>
    </row>
    <row r="12" spans="1:19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  <c r="J12" s="79"/>
      <c r="Q12" s="241"/>
      <c r="S12" s="240"/>
    </row>
    <row r="13" spans="1:19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  <c r="J13" s="79"/>
    </row>
    <row r="14" spans="1:19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J14" s="79"/>
      <c r="Q14" s="241"/>
      <c r="R14" s="241"/>
    </row>
    <row r="15" spans="1:19">
      <c r="A15" s="246" t="s">
        <v>334</v>
      </c>
      <c r="B15" s="404" t="s">
        <v>420</v>
      </c>
      <c r="C15" s="404"/>
      <c r="D15" s="404"/>
      <c r="E15" s="404"/>
      <c r="F15" s="404"/>
      <c r="G15" s="404"/>
      <c r="H15" s="178">
        <v>106.09</v>
      </c>
      <c r="Q15" s="241"/>
    </row>
    <row r="16" spans="1:19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3135.32</v>
      </c>
      <c r="I16" s="79"/>
    </row>
    <row r="17" spans="1:9" ht="15" hidden="1" customHeight="1">
      <c r="A17" s="83"/>
      <c r="B17" s="4"/>
      <c r="C17" s="4"/>
      <c r="D17" s="4"/>
      <c r="E17" s="4"/>
      <c r="F17" s="4"/>
      <c r="G17" s="4"/>
      <c r="H17" s="82"/>
      <c r="I17" s="79"/>
    </row>
    <row r="18" spans="1:9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9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9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47.03</v>
      </c>
    </row>
    <row r="21" spans="1:9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627.05999999999995</v>
      </c>
    </row>
    <row r="22" spans="1:9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31.36</v>
      </c>
    </row>
    <row r="23" spans="1:9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140.62</v>
      </c>
    </row>
    <row r="24" spans="1:9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250.83</v>
      </c>
    </row>
    <row r="25" spans="1:9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6.27</v>
      </c>
    </row>
    <row r="26" spans="1:9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18.809999999999999</v>
      </c>
    </row>
    <row r="27" spans="1:9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78.38</v>
      </c>
    </row>
    <row r="28" spans="1:9">
      <c r="A28" s="398" t="s">
        <v>27</v>
      </c>
      <c r="B28" s="399"/>
      <c r="C28" s="399"/>
      <c r="D28" s="399"/>
      <c r="E28" s="399"/>
      <c r="F28" s="399"/>
      <c r="G28" s="400"/>
      <c r="H28" s="252">
        <v>1200.3599999999997</v>
      </c>
    </row>
    <row r="29" spans="1:9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9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31.83</v>
      </c>
    </row>
    <row r="31" spans="1:9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346.27</v>
      </c>
    </row>
    <row r="32" spans="1:9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31.83</v>
      </c>
    </row>
    <row r="33" spans="1:10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16.309999999999999</v>
      </c>
    </row>
    <row r="34" spans="1:10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48.14</v>
      </c>
    </row>
    <row r="35" spans="1:10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34.46</v>
      </c>
    </row>
    <row r="36" spans="1:10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261.17</v>
      </c>
    </row>
    <row r="37" spans="1:10">
      <c r="A37" s="398" t="s">
        <v>36</v>
      </c>
      <c r="B37" s="399"/>
      <c r="C37" s="399"/>
      <c r="D37" s="399"/>
      <c r="E37" s="399"/>
      <c r="F37" s="399"/>
      <c r="G37" s="400"/>
      <c r="H37" s="252">
        <v>770.01</v>
      </c>
    </row>
    <row r="38" spans="1:10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10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80.13</v>
      </c>
      <c r="J39" s="146"/>
    </row>
    <row r="40" spans="1:10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38.950000000000003</v>
      </c>
    </row>
    <row r="41" spans="1:10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187.49</v>
      </c>
    </row>
    <row r="42" spans="1:10">
      <c r="A42" s="398" t="s">
        <v>41</v>
      </c>
      <c r="B42" s="399"/>
      <c r="C42" s="399"/>
      <c r="D42" s="399"/>
      <c r="E42" s="399"/>
      <c r="F42" s="399"/>
      <c r="G42" s="400"/>
      <c r="H42" s="252">
        <v>306.57</v>
      </c>
    </row>
    <row r="43" spans="1:10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10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297.45999999999998</v>
      </c>
      <c r="I44" s="147"/>
    </row>
    <row r="45" spans="1:10">
      <c r="A45" s="387" t="s">
        <v>41</v>
      </c>
      <c r="B45" s="388"/>
      <c r="C45" s="388"/>
      <c r="D45" s="388"/>
      <c r="E45" s="388"/>
      <c r="F45" s="388"/>
      <c r="G45" s="389"/>
      <c r="H45" s="178">
        <v>297.45999999999998</v>
      </c>
    </row>
    <row r="46" spans="1:10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2574.3999999999996</v>
      </c>
    </row>
    <row r="47" spans="1:10">
      <c r="A47" s="393" t="s">
        <v>46</v>
      </c>
      <c r="B47" s="394"/>
      <c r="C47" s="394"/>
      <c r="D47" s="394"/>
      <c r="E47" s="394"/>
      <c r="F47" s="394"/>
      <c r="G47" s="394"/>
      <c r="H47" s="252">
        <v>5709.7199999999993</v>
      </c>
    </row>
    <row r="48" spans="1:10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8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8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</row>
    <row r="51" spans="1:8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8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</row>
    <row r="53" spans="1:8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</row>
    <row r="54" spans="1:8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</row>
    <row r="55" spans="1:8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</row>
    <row r="56" spans="1:8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</row>
    <row r="57" spans="1:8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</row>
    <row r="58" spans="1:8">
      <c r="A58" s="382" t="s">
        <v>51</v>
      </c>
      <c r="B58" s="382"/>
      <c r="C58" s="382"/>
      <c r="D58" s="382"/>
      <c r="E58" s="382"/>
      <c r="F58" s="382"/>
      <c r="G58" s="382"/>
      <c r="H58" s="252">
        <v>2453.73</v>
      </c>
    </row>
    <row r="59" spans="1:8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8">
      <c r="A60" s="385" t="s">
        <v>52</v>
      </c>
      <c r="B60" s="386"/>
      <c r="C60" s="386"/>
      <c r="D60" s="386"/>
      <c r="E60" s="386"/>
      <c r="F60" s="386"/>
      <c r="G60" s="386"/>
      <c r="H60" s="252">
        <v>8163.4499999999989</v>
      </c>
    </row>
    <row r="61" spans="1:8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8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8">
      <c r="A63" s="246">
        <v>1</v>
      </c>
      <c r="B63" s="404" t="s">
        <v>422</v>
      </c>
      <c r="C63" s="404"/>
      <c r="D63" s="404"/>
      <c r="E63" s="404"/>
      <c r="F63" s="404"/>
      <c r="G63" s="404"/>
      <c r="H63" s="178">
        <v>1233.3499999999999</v>
      </c>
    </row>
    <row r="64" spans="1:8">
      <c r="A64" s="405" t="s">
        <v>54</v>
      </c>
      <c r="B64" s="405"/>
      <c r="C64" s="405"/>
      <c r="D64" s="405"/>
      <c r="E64" s="405"/>
      <c r="F64" s="405"/>
      <c r="G64" s="405"/>
      <c r="H64" s="178">
        <v>1233.3499999999999</v>
      </c>
    </row>
    <row r="65" spans="1:12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2">
      <c r="A66" s="385" t="s">
        <v>55</v>
      </c>
      <c r="B66" s="386"/>
      <c r="C66" s="386"/>
      <c r="D66" s="386"/>
      <c r="E66" s="386"/>
      <c r="F66" s="386"/>
      <c r="G66" s="386"/>
      <c r="H66" s="252">
        <v>9396.7999999999993</v>
      </c>
    </row>
    <row r="67" spans="1:12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2">
      <c r="A68" s="385" t="s">
        <v>56</v>
      </c>
      <c r="B68" s="386"/>
      <c r="C68" s="386"/>
      <c r="D68" s="386"/>
      <c r="E68" s="386"/>
      <c r="F68" s="386"/>
      <c r="G68" s="386"/>
      <c r="H68" s="409"/>
      <c r="I68" s="80"/>
    </row>
    <row r="69" spans="1:12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1160.68</v>
      </c>
      <c r="L69" s="79"/>
    </row>
    <row r="70" spans="1:12" ht="15" hidden="1" customHeight="1">
      <c r="A70" s="5"/>
      <c r="B70" s="383"/>
      <c r="C70" s="383"/>
      <c r="D70" s="383"/>
      <c r="E70" s="383"/>
      <c r="F70" s="383"/>
      <c r="G70" s="383"/>
      <c r="H70" s="384"/>
    </row>
    <row r="71" spans="1:12">
      <c r="A71" s="385" t="s">
        <v>57</v>
      </c>
      <c r="B71" s="386"/>
      <c r="C71" s="386"/>
      <c r="D71" s="386"/>
      <c r="E71" s="386"/>
      <c r="F71" s="386"/>
      <c r="G71" s="386"/>
      <c r="H71" s="252">
        <v>10286.59</v>
      </c>
      <c r="I71" s="146"/>
    </row>
    <row r="72" spans="1:12" hidden="1"/>
    <row r="74" spans="1:12">
      <c r="H74" s="180"/>
    </row>
    <row r="75" spans="1:12">
      <c r="H75" s="180"/>
    </row>
    <row r="76" spans="1:12">
      <c r="H76" s="180"/>
    </row>
    <row r="77" spans="1:12">
      <c r="H77" s="180"/>
    </row>
    <row r="78" spans="1:12">
      <c r="H78" s="180"/>
    </row>
  </sheetData>
  <mergeCells count="55">
    <mergeCell ref="B12:G12"/>
    <mergeCell ref="B13:G13"/>
    <mergeCell ref="A6:H6"/>
    <mergeCell ref="B7:G7"/>
    <mergeCell ref="B8:G8"/>
    <mergeCell ref="B9:G9"/>
    <mergeCell ref="B10:G10"/>
    <mergeCell ref="A47:G47"/>
    <mergeCell ref="C2:G2"/>
    <mergeCell ref="B27:G27"/>
    <mergeCell ref="B15:G15"/>
    <mergeCell ref="A16:G16"/>
    <mergeCell ref="A18:H18"/>
    <mergeCell ref="A19:H19"/>
    <mergeCell ref="B20:G20"/>
    <mergeCell ref="B21:G21"/>
    <mergeCell ref="B22:G22"/>
    <mergeCell ref="B23:G23"/>
    <mergeCell ref="B24:G24"/>
    <mergeCell ref="B25:G25"/>
    <mergeCell ref="B26:G26"/>
    <mergeCell ref="B14:G14"/>
    <mergeCell ref="B11:G11"/>
    <mergeCell ref="B36:G36"/>
    <mergeCell ref="A37:G37"/>
    <mergeCell ref="A38:H38"/>
    <mergeCell ref="A45:G45"/>
    <mergeCell ref="A46:G46"/>
    <mergeCell ref="B31:G31"/>
    <mergeCell ref="B32:G32"/>
    <mergeCell ref="B33:G33"/>
    <mergeCell ref="B34:G34"/>
    <mergeCell ref="B35:G35"/>
    <mergeCell ref="A58:G58"/>
    <mergeCell ref="A59:G59"/>
    <mergeCell ref="A4:G4"/>
    <mergeCell ref="B69:G69"/>
    <mergeCell ref="B70:H70"/>
    <mergeCell ref="A62:H62"/>
    <mergeCell ref="B40:G40"/>
    <mergeCell ref="B41:G41"/>
    <mergeCell ref="A42:G42"/>
    <mergeCell ref="A43:H43"/>
    <mergeCell ref="B44:G44"/>
    <mergeCell ref="A60:G60"/>
    <mergeCell ref="B39:G39"/>
    <mergeCell ref="A28:G28"/>
    <mergeCell ref="A29:H29"/>
    <mergeCell ref="B30:G30"/>
    <mergeCell ref="A71:G71"/>
    <mergeCell ref="B63:G63"/>
    <mergeCell ref="A64:G64"/>
    <mergeCell ref="A65:H65"/>
    <mergeCell ref="A66:G66"/>
    <mergeCell ref="A68:H68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8"/>
  <sheetViews>
    <sheetView view="pageBreakPreview" zoomScale="90" zoomScaleNormal="85" zoomScaleSheetLayoutView="90" workbookViewId="0">
      <pane xSplit="8" ySplit="4" topLeftCell="I28" activePane="bottomRight" state="frozen"/>
      <selection pane="topRight" activeCell="J1" sqref="J1"/>
      <selection pane="bottomLeft" activeCell="A6" sqref="A6"/>
      <selection pane="bottomRight" activeCell="H1" sqref="H1:H1048576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4" customWidth="1"/>
    <col min="12" max="12" width="10.5703125" bestFit="1" customWidth="1"/>
  </cols>
  <sheetData>
    <row r="1" spans="1:10" hidden="1"/>
    <row r="2" spans="1:10" ht="27" hidden="1" customHeight="1">
      <c r="A2" s="247"/>
      <c r="B2" s="248" t="str">
        <f>'E.O. N'!B2</f>
        <v>CARGO</v>
      </c>
      <c r="C2" s="410" t="str">
        <f>GERAL!C9</f>
        <v>Controlador Operacional I</v>
      </c>
      <c r="D2" s="410"/>
      <c r="E2" s="410"/>
      <c r="F2" s="410"/>
      <c r="G2" s="410"/>
      <c r="H2" s="248"/>
    </row>
    <row r="3" spans="1:10" hidden="1">
      <c r="A3" s="1"/>
      <c r="B3" s="1"/>
      <c r="C3" s="1"/>
      <c r="D3" s="1"/>
      <c r="E3" s="1"/>
      <c r="F3" s="1"/>
      <c r="G3" s="1"/>
      <c r="H3" s="1"/>
    </row>
    <row r="4" spans="1:10" ht="33" customHeight="1">
      <c r="A4" s="381" t="s">
        <v>413</v>
      </c>
      <c r="B4" s="382"/>
      <c r="C4" s="382"/>
      <c r="D4" s="382"/>
      <c r="E4" s="382"/>
      <c r="F4" s="382"/>
      <c r="G4" s="382"/>
      <c r="H4" s="263" t="s">
        <v>407</v>
      </c>
    </row>
    <row r="5" spans="1:10" ht="15" hidden="1" customHeight="1">
      <c r="A5" s="262"/>
      <c r="B5" s="262"/>
      <c r="C5" s="262"/>
      <c r="D5" s="262"/>
      <c r="E5" s="262"/>
      <c r="F5" s="262"/>
      <c r="G5" s="262"/>
      <c r="H5" s="262"/>
    </row>
    <row r="6" spans="1:10">
      <c r="A6" s="398" t="s">
        <v>0</v>
      </c>
      <c r="B6" s="399"/>
      <c r="C6" s="399"/>
      <c r="D6" s="399"/>
      <c r="E6" s="399"/>
      <c r="F6" s="399"/>
      <c r="G6" s="399"/>
      <c r="H6" s="400"/>
    </row>
    <row r="7" spans="1:10">
      <c r="A7" s="262" t="s">
        <v>1</v>
      </c>
      <c r="B7" s="387" t="str">
        <f>'E.O. D'!B7:G7</f>
        <v>DISCRIMINAÇÃO</v>
      </c>
      <c r="C7" s="388"/>
      <c r="D7" s="388"/>
      <c r="E7" s="388"/>
      <c r="F7" s="388"/>
      <c r="G7" s="389"/>
      <c r="H7" s="262" t="s">
        <v>3</v>
      </c>
    </row>
    <row r="8" spans="1:10">
      <c r="A8" s="246" t="s">
        <v>4</v>
      </c>
      <c r="B8" s="395" t="s">
        <v>5</v>
      </c>
      <c r="C8" s="396"/>
      <c r="D8" s="396"/>
      <c r="E8" s="396"/>
      <c r="F8" s="396"/>
      <c r="G8" s="397"/>
      <c r="H8" s="245">
        <v>3069.45</v>
      </c>
      <c r="I8" s="79"/>
      <c r="J8" s="79"/>
    </row>
    <row r="9" spans="1:10">
      <c r="A9" s="246" t="s">
        <v>6</v>
      </c>
      <c r="B9" s="395" t="s">
        <v>170</v>
      </c>
      <c r="C9" s="396"/>
      <c r="D9" s="396"/>
      <c r="E9" s="396"/>
      <c r="F9" s="396"/>
      <c r="G9" s="397"/>
      <c r="H9" s="178">
        <v>0</v>
      </c>
      <c r="J9" s="79"/>
    </row>
    <row r="10" spans="1:10">
      <c r="A10" s="246" t="s">
        <v>7</v>
      </c>
      <c r="B10" s="395" t="s">
        <v>171</v>
      </c>
      <c r="C10" s="396"/>
      <c r="D10" s="396"/>
      <c r="E10" s="396"/>
      <c r="F10" s="396"/>
      <c r="G10" s="397"/>
      <c r="H10" s="178">
        <v>0</v>
      </c>
      <c r="I10" s="79"/>
    </row>
    <row r="11" spans="1:10">
      <c r="A11" s="246" t="s">
        <v>8</v>
      </c>
      <c r="B11" s="395" t="s">
        <v>172</v>
      </c>
      <c r="C11" s="396"/>
      <c r="D11" s="396"/>
      <c r="E11" s="396"/>
      <c r="F11" s="396"/>
      <c r="G11" s="397"/>
      <c r="H11" s="178">
        <v>920.84</v>
      </c>
      <c r="I11" s="79"/>
    </row>
    <row r="12" spans="1:10">
      <c r="A12" s="246" t="s">
        <v>177</v>
      </c>
      <c r="B12" s="395" t="s">
        <v>335</v>
      </c>
      <c r="C12" s="396"/>
      <c r="D12" s="396"/>
      <c r="E12" s="396"/>
      <c r="F12" s="396"/>
      <c r="G12" s="397"/>
      <c r="H12" s="178">
        <v>0</v>
      </c>
      <c r="I12" s="79"/>
      <c r="J12" s="79"/>
    </row>
    <row r="13" spans="1:10">
      <c r="A13" s="246" t="s">
        <v>178</v>
      </c>
      <c r="B13" s="395" t="s">
        <v>336</v>
      </c>
      <c r="C13" s="396"/>
      <c r="D13" s="396"/>
      <c r="E13" s="396"/>
      <c r="F13" s="396"/>
      <c r="G13" s="397"/>
      <c r="H13" s="178">
        <v>0</v>
      </c>
      <c r="I13" s="79"/>
      <c r="J13" s="79"/>
    </row>
    <row r="14" spans="1:10">
      <c r="A14" s="246" t="s">
        <v>179</v>
      </c>
      <c r="B14" s="395" t="s">
        <v>173</v>
      </c>
      <c r="C14" s="396"/>
      <c r="D14" s="396"/>
      <c r="E14" s="396"/>
      <c r="F14" s="396"/>
      <c r="G14" s="397"/>
      <c r="H14" s="178">
        <v>0</v>
      </c>
      <c r="J14" s="79"/>
    </row>
    <row r="15" spans="1:10">
      <c r="A15" s="246" t="s">
        <v>334</v>
      </c>
      <c r="B15" s="404" t="s">
        <v>420</v>
      </c>
      <c r="C15" s="404"/>
      <c r="D15" s="404"/>
      <c r="E15" s="404"/>
      <c r="F15" s="404"/>
      <c r="G15" s="404"/>
      <c r="H15" s="178">
        <v>145.11000000000001</v>
      </c>
    </row>
    <row r="16" spans="1:10" ht="15" customHeight="1">
      <c r="A16" s="390" t="s">
        <v>9</v>
      </c>
      <c r="B16" s="391"/>
      <c r="C16" s="391"/>
      <c r="D16" s="391"/>
      <c r="E16" s="391"/>
      <c r="F16" s="391"/>
      <c r="G16" s="392"/>
      <c r="H16" s="252">
        <v>4135.3999999999996</v>
      </c>
      <c r="I16" s="79"/>
    </row>
    <row r="17" spans="1:9" ht="15" hidden="1" customHeight="1">
      <c r="A17" s="83"/>
      <c r="B17" s="4"/>
      <c r="C17" s="4"/>
      <c r="D17" s="4"/>
      <c r="E17" s="4"/>
      <c r="F17" s="4"/>
      <c r="G17" s="4"/>
      <c r="H17" s="82"/>
      <c r="I17" s="79"/>
    </row>
    <row r="18" spans="1:9">
      <c r="A18" s="398" t="s">
        <v>10</v>
      </c>
      <c r="B18" s="399"/>
      <c r="C18" s="399"/>
      <c r="D18" s="399"/>
      <c r="E18" s="399"/>
      <c r="F18" s="399"/>
      <c r="G18" s="399"/>
      <c r="H18" s="400"/>
    </row>
    <row r="19" spans="1:9">
      <c r="A19" s="387" t="s">
        <v>11</v>
      </c>
      <c r="B19" s="388"/>
      <c r="C19" s="388"/>
      <c r="D19" s="388"/>
      <c r="E19" s="388"/>
      <c r="F19" s="388"/>
      <c r="G19" s="388"/>
      <c r="H19" s="389"/>
    </row>
    <row r="20" spans="1:9">
      <c r="A20" s="246" t="s">
        <v>12</v>
      </c>
      <c r="B20" s="395" t="s">
        <v>17</v>
      </c>
      <c r="C20" s="396"/>
      <c r="D20" s="396"/>
      <c r="E20" s="396"/>
      <c r="F20" s="396"/>
      <c r="G20" s="397"/>
      <c r="H20" s="178">
        <v>62.03</v>
      </c>
    </row>
    <row r="21" spans="1:9">
      <c r="A21" s="246" t="s">
        <v>14</v>
      </c>
      <c r="B21" s="395" t="s">
        <v>13</v>
      </c>
      <c r="C21" s="396"/>
      <c r="D21" s="396"/>
      <c r="E21" s="396"/>
      <c r="F21" s="396"/>
      <c r="G21" s="397"/>
      <c r="H21" s="178">
        <v>827.08</v>
      </c>
    </row>
    <row r="22" spans="1:9">
      <c r="A22" s="246" t="s">
        <v>16</v>
      </c>
      <c r="B22" s="395" t="s">
        <v>19</v>
      </c>
      <c r="C22" s="396"/>
      <c r="D22" s="396"/>
      <c r="E22" s="396"/>
      <c r="F22" s="396"/>
      <c r="G22" s="397"/>
      <c r="H22" s="178">
        <v>41.36</v>
      </c>
    </row>
    <row r="23" spans="1:9">
      <c r="A23" s="246" t="s">
        <v>18</v>
      </c>
      <c r="B23" s="395" t="s">
        <v>390</v>
      </c>
      <c r="C23" s="396"/>
      <c r="D23" s="396"/>
      <c r="E23" s="396"/>
      <c r="F23" s="396"/>
      <c r="G23" s="397"/>
      <c r="H23" s="178">
        <v>185.55</v>
      </c>
    </row>
    <row r="24" spans="1:9">
      <c r="A24" s="246" t="s">
        <v>20</v>
      </c>
      <c r="B24" s="395" t="s">
        <v>15</v>
      </c>
      <c r="C24" s="396"/>
      <c r="D24" s="396"/>
      <c r="E24" s="396"/>
      <c r="F24" s="396"/>
      <c r="G24" s="397"/>
      <c r="H24" s="178">
        <v>330.83</v>
      </c>
    </row>
    <row r="25" spans="1:9">
      <c r="A25" s="246" t="s">
        <v>22</v>
      </c>
      <c r="B25" s="395" t="s">
        <v>21</v>
      </c>
      <c r="C25" s="396"/>
      <c r="D25" s="396"/>
      <c r="E25" s="396"/>
      <c r="F25" s="396"/>
      <c r="G25" s="397"/>
      <c r="H25" s="178">
        <v>8.27</v>
      </c>
    </row>
    <row r="26" spans="1:9">
      <c r="A26" s="246" t="s">
        <v>24</v>
      </c>
      <c r="B26" s="395" t="s">
        <v>26</v>
      </c>
      <c r="C26" s="396"/>
      <c r="D26" s="396"/>
      <c r="E26" s="396"/>
      <c r="F26" s="396"/>
      <c r="G26" s="397"/>
      <c r="H26" s="178">
        <v>24.81</v>
      </c>
    </row>
    <row r="27" spans="1:9">
      <c r="A27" s="246" t="s">
        <v>25</v>
      </c>
      <c r="B27" s="395" t="s">
        <v>23</v>
      </c>
      <c r="C27" s="396"/>
      <c r="D27" s="396"/>
      <c r="E27" s="396"/>
      <c r="F27" s="396"/>
      <c r="G27" s="397"/>
      <c r="H27" s="178">
        <v>103.39</v>
      </c>
    </row>
    <row r="28" spans="1:9">
      <c r="A28" s="398" t="s">
        <v>27</v>
      </c>
      <c r="B28" s="399"/>
      <c r="C28" s="399"/>
      <c r="D28" s="399"/>
      <c r="E28" s="399"/>
      <c r="F28" s="399"/>
      <c r="G28" s="400"/>
      <c r="H28" s="252">
        <v>1583.32</v>
      </c>
    </row>
    <row r="29" spans="1:9">
      <c r="A29" s="387" t="s">
        <v>28</v>
      </c>
      <c r="B29" s="388"/>
      <c r="C29" s="388"/>
      <c r="D29" s="388"/>
      <c r="E29" s="388"/>
      <c r="F29" s="388"/>
      <c r="G29" s="388"/>
      <c r="H29" s="389"/>
    </row>
    <row r="30" spans="1:9">
      <c r="A30" s="246" t="s">
        <v>29</v>
      </c>
      <c r="B30" s="395" t="s">
        <v>33</v>
      </c>
      <c r="C30" s="396"/>
      <c r="D30" s="396"/>
      <c r="E30" s="396"/>
      <c r="F30" s="396"/>
      <c r="G30" s="397"/>
      <c r="H30" s="178">
        <v>42.04</v>
      </c>
    </row>
    <row r="31" spans="1:9" ht="15" customHeight="1">
      <c r="A31" s="246" t="s">
        <v>30</v>
      </c>
      <c r="B31" s="401" t="s">
        <v>317</v>
      </c>
      <c r="C31" s="402"/>
      <c r="D31" s="402"/>
      <c r="E31" s="402"/>
      <c r="F31" s="402"/>
      <c r="G31" s="403"/>
      <c r="H31" s="178">
        <v>459.44</v>
      </c>
    </row>
    <row r="32" spans="1:9">
      <c r="A32" s="246" t="s">
        <v>32</v>
      </c>
      <c r="B32" s="395" t="s">
        <v>35</v>
      </c>
      <c r="C32" s="396"/>
      <c r="D32" s="396"/>
      <c r="E32" s="396"/>
      <c r="F32" s="396"/>
      <c r="G32" s="397"/>
      <c r="H32" s="178">
        <v>42.04</v>
      </c>
    </row>
    <row r="33" spans="1:10">
      <c r="A33" s="246" t="s">
        <v>34</v>
      </c>
      <c r="B33" s="395" t="s">
        <v>391</v>
      </c>
      <c r="C33" s="396"/>
      <c r="D33" s="396"/>
      <c r="E33" s="396"/>
      <c r="F33" s="396"/>
      <c r="G33" s="397"/>
      <c r="H33" s="178">
        <v>21.54</v>
      </c>
    </row>
    <row r="34" spans="1:10">
      <c r="A34" s="246" t="s">
        <v>182</v>
      </c>
      <c r="B34" s="395" t="s">
        <v>185</v>
      </c>
      <c r="C34" s="396"/>
      <c r="D34" s="396"/>
      <c r="E34" s="396"/>
      <c r="F34" s="396"/>
      <c r="G34" s="397"/>
      <c r="H34" s="178">
        <v>63.57</v>
      </c>
    </row>
    <row r="35" spans="1:10">
      <c r="A35" s="246" t="s">
        <v>183</v>
      </c>
      <c r="B35" s="395" t="s">
        <v>392</v>
      </c>
      <c r="C35" s="396"/>
      <c r="D35" s="396"/>
      <c r="E35" s="396"/>
      <c r="F35" s="396"/>
      <c r="G35" s="397"/>
      <c r="H35" s="178">
        <v>45.46</v>
      </c>
    </row>
    <row r="36" spans="1:10">
      <c r="A36" s="246" t="s">
        <v>184</v>
      </c>
      <c r="B36" s="395" t="s">
        <v>31</v>
      </c>
      <c r="C36" s="396"/>
      <c r="D36" s="396"/>
      <c r="E36" s="396"/>
      <c r="F36" s="396"/>
      <c r="G36" s="397"/>
      <c r="H36" s="178">
        <v>344.48</v>
      </c>
    </row>
    <row r="37" spans="1:10">
      <c r="A37" s="398" t="s">
        <v>36</v>
      </c>
      <c r="B37" s="399"/>
      <c r="C37" s="399"/>
      <c r="D37" s="399"/>
      <c r="E37" s="399"/>
      <c r="F37" s="399"/>
      <c r="G37" s="400"/>
      <c r="H37" s="252">
        <v>1018.57</v>
      </c>
    </row>
    <row r="38" spans="1:10">
      <c r="A38" s="387" t="s">
        <v>37</v>
      </c>
      <c r="B38" s="388"/>
      <c r="C38" s="388"/>
      <c r="D38" s="388"/>
      <c r="E38" s="388"/>
      <c r="F38" s="388"/>
      <c r="G38" s="388"/>
      <c r="H38" s="389"/>
    </row>
    <row r="39" spans="1:10">
      <c r="A39" s="246" t="s">
        <v>38</v>
      </c>
      <c r="B39" s="395" t="s">
        <v>40</v>
      </c>
      <c r="C39" s="396"/>
      <c r="D39" s="396"/>
      <c r="E39" s="396"/>
      <c r="F39" s="396"/>
      <c r="G39" s="397"/>
      <c r="H39" s="178">
        <v>105.71</v>
      </c>
      <c r="J39" s="146"/>
    </row>
    <row r="40" spans="1:10">
      <c r="A40" s="246" t="s">
        <v>39</v>
      </c>
      <c r="B40" s="395" t="s">
        <v>186</v>
      </c>
      <c r="C40" s="396"/>
      <c r="D40" s="396"/>
      <c r="E40" s="396"/>
      <c r="F40" s="396"/>
      <c r="G40" s="397"/>
      <c r="H40" s="178">
        <v>51.42</v>
      </c>
    </row>
    <row r="41" spans="1:10">
      <c r="A41" s="246" t="s">
        <v>219</v>
      </c>
      <c r="B41" s="395" t="s">
        <v>187</v>
      </c>
      <c r="C41" s="396"/>
      <c r="D41" s="396"/>
      <c r="E41" s="396"/>
      <c r="F41" s="396"/>
      <c r="G41" s="397"/>
      <c r="H41" s="178">
        <v>247.4</v>
      </c>
    </row>
    <row r="42" spans="1:10">
      <c r="A42" s="398" t="s">
        <v>41</v>
      </c>
      <c r="B42" s="399"/>
      <c r="C42" s="399"/>
      <c r="D42" s="399"/>
      <c r="E42" s="399"/>
      <c r="F42" s="399"/>
      <c r="G42" s="400"/>
      <c r="H42" s="252">
        <v>404.53</v>
      </c>
    </row>
    <row r="43" spans="1:10">
      <c r="A43" s="387" t="s">
        <v>42</v>
      </c>
      <c r="B43" s="388"/>
      <c r="C43" s="388"/>
      <c r="D43" s="388"/>
      <c r="E43" s="388"/>
      <c r="F43" s="388"/>
      <c r="G43" s="388"/>
      <c r="H43" s="389"/>
    </row>
    <row r="44" spans="1:10">
      <c r="A44" s="246" t="s">
        <v>43</v>
      </c>
      <c r="B44" s="395" t="s">
        <v>44</v>
      </c>
      <c r="C44" s="396"/>
      <c r="D44" s="396"/>
      <c r="E44" s="396"/>
      <c r="F44" s="396"/>
      <c r="G44" s="397"/>
      <c r="H44" s="178">
        <v>392.44</v>
      </c>
      <c r="I44" s="147"/>
    </row>
    <row r="45" spans="1:10">
      <c r="A45" s="387" t="s">
        <v>41</v>
      </c>
      <c r="B45" s="388"/>
      <c r="C45" s="388"/>
      <c r="D45" s="388"/>
      <c r="E45" s="388"/>
      <c r="F45" s="388"/>
      <c r="G45" s="389"/>
      <c r="H45" s="178">
        <v>392.44</v>
      </c>
    </row>
    <row r="46" spans="1:10" ht="15" customHeight="1">
      <c r="A46" s="390" t="s">
        <v>45</v>
      </c>
      <c r="B46" s="391"/>
      <c r="C46" s="391"/>
      <c r="D46" s="391"/>
      <c r="E46" s="391"/>
      <c r="F46" s="391"/>
      <c r="G46" s="392"/>
      <c r="H46" s="270">
        <v>3398.86</v>
      </c>
    </row>
    <row r="47" spans="1:10">
      <c r="A47" s="393" t="s">
        <v>46</v>
      </c>
      <c r="B47" s="394"/>
      <c r="C47" s="394"/>
      <c r="D47" s="394"/>
      <c r="E47" s="394"/>
      <c r="F47" s="394"/>
      <c r="G47" s="394"/>
      <c r="H47" s="252">
        <v>7534.26</v>
      </c>
    </row>
    <row r="48" spans="1:10" ht="15" hidden="1" customHeight="1">
      <c r="A48" s="264"/>
      <c r="B48" s="265"/>
      <c r="C48" s="265"/>
      <c r="D48" s="265"/>
      <c r="E48" s="265"/>
      <c r="F48" s="265"/>
      <c r="G48" s="265"/>
      <c r="H48" s="82"/>
    </row>
    <row r="49" spans="1:8">
      <c r="A49" s="249" t="s">
        <v>180</v>
      </c>
      <c r="B49" s="250"/>
      <c r="C49" s="250"/>
      <c r="D49" s="250"/>
      <c r="E49" s="250"/>
      <c r="F49" s="250"/>
      <c r="G49" s="250"/>
      <c r="H49" s="251" t="s">
        <v>174</v>
      </c>
    </row>
    <row r="50" spans="1:8">
      <c r="A50" s="246" t="s">
        <v>4</v>
      </c>
      <c r="B50" s="242" t="s">
        <v>421</v>
      </c>
      <c r="C50" s="243"/>
      <c r="D50" s="243"/>
      <c r="E50" s="243"/>
      <c r="F50" s="243"/>
      <c r="G50" s="243"/>
      <c r="H50" s="178">
        <v>0</v>
      </c>
    </row>
    <row r="51" spans="1:8">
      <c r="A51" s="246" t="s">
        <v>6</v>
      </c>
      <c r="B51" s="242" t="s">
        <v>47</v>
      </c>
      <c r="C51" s="243"/>
      <c r="D51" s="243"/>
      <c r="E51" s="243"/>
      <c r="F51" s="243"/>
      <c r="G51" s="243"/>
      <c r="H51" s="178">
        <v>1066.69</v>
      </c>
    </row>
    <row r="52" spans="1:8">
      <c r="A52" s="257" t="s">
        <v>7</v>
      </c>
      <c r="B52" s="258" t="s">
        <v>424</v>
      </c>
      <c r="C52" s="259"/>
      <c r="D52" s="259"/>
      <c r="E52" s="259"/>
      <c r="F52" s="259"/>
      <c r="G52" s="259"/>
      <c r="H52" s="178">
        <v>266.67</v>
      </c>
    </row>
    <row r="53" spans="1:8">
      <c r="A53" s="246" t="s">
        <v>8</v>
      </c>
      <c r="B53" s="242" t="s">
        <v>175</v>
      </c>
      <c r="C53" s="243"/>
      <c r="D53" s="243"/>
      <c r="E53" s="243"/>
      <c r="F53" s="243"/>
      <c r="G53" s="243"/>
      <c r="H53" s="178">
        <v>489.42</v>
      </c>
    </row>
    <row r="54" spans="1:8">
      <c r="A54" s="246" t="s">
        <v>177</v>
      </c>
      <c r="B54" s="242" t="s">
        <v>50</v>
      </c>
      <c r="C54" s="243"/>
      <c r="D54" s="243"/>
      <c r="E54" s="243"/>
      <c r="F54" s="243"/>
      <c r="G54" s="243"/>
      <c r="H54" s="178">
        <v>35.5</v>
      </c>
    </row>
    <row r="55" spans="1:8">
      <c r="A55" s="246" t="s">
        <v>178</v>
      </c>
      <c r="B55" s="242" t="s">
        <v>49</v>
      </c>
      <c r="C55" s="244"/>
      <c r="D55" s="244"/>
      <c r="E55" s="244"/>
      <c r="F55" s="244"/>
      <c r="G55" s="244"/>
      <c r="H55" s="178">
        <v>16</v>
      </c>
    </row>
    <row r="56" spans="1:8">
      <c r="A56" s="246" t="s">
        <v>179</v>
      </c>
      <c r="B56" s="242" t="s">
        <v>48</v>
      </c>
      <c r="C56" s="243"/>
      <c r="D56" s="243"/>
      <c r="E56" s="243"/>
      <c r="F56" s="243"/>
      <c r="G56" s="243"/>
      <c r="H56" s="178">
        <v>240.16</v>
      </c>
    </row>
    <row r="57" spans="1:8">
      <c r="A57" s="246" t="s">
        <v>334</v>
      </c>
      <c r="B57" s="242" t="s">
        <v>176</v>
      </c>
      <c r="C57" s="243"/>
      <c r="D57" s="243"/>
      <c r="E57" s="243"/>
      <c r="F57" s="243"/>
      <c r="G57" s="243"/>
      <c r="H57" s="178">
        <v>339.29</v>
      </c>
    </row>
    <row r="58" spans="1:8">
      <c r="A58" s="382" t="s">
        <v>51</v>
      </c>
      <c r="B58" s="382"/>
      <c r="C58" s="382"/>
      <c r="D58" s="382"/>
      <c r="E58" s="382"/>
      <c r="F58" s="382"/>
      <c r="G58" s="382"/>
      <c r="H58" s="252">
        <v>2453.73</v>
      </c>
    </row>
    <row r="59" spans="1:8" ht="15" hidden="1" customHeight="1">
      <c r="A59" s="406"/>
      <c r="B59" s="407"/>
      <c r="C59" s="407"/>
      <c r="D59" s="407"/>
      <c r="E59" s="407"/>
      <c r="F59" s="407"/>
      <c r="G59" s="407"/>
      <c r="H59" s="81"/>
    </row>
    <row r="60" spans="1:8">
      <c r="A60" s="385" t="s">
        <v>52</v>
      </c>
      <c r="B60" s="386"/>
      <c r="C60" s="386"/>
      <c r="D60" s="386"/>
      <c r="E60" s="386"/>
      <c r="F60" s="386"/>
      <c r="G60" s="386"/>
      <c r="H60" s="252">
        <v>9987.99</v>
      </c>
    </row>
    <row r="61" spans="1:8" ht="15" hidden="1" customHeight="1">
      <c r="A61" s="266"/>
      <c r="B61" s="267"/>
      <c r="C61" s="267"/>
      <c r="D61" s="267"/>
      <c r="E61" s="267"/>
      <c r="F61" s="267"/>
      <c r="G61" s="267"/>
      <c r="H61" s="82"/>
    </row>
    <row r="62" spans="1:8">
      <c r="A62" s="385" t="s">
        <v>181</v>
      </c>
      <c r="B62" s="386"/>
      <c r="C62" s="386"/>
      <c r="D62" s="386"/>
      <c r="E62" s="386"/>
      <c r="F62" s="386"/>
      <c r="G62" s="386"/>
      <c r="H62" s="409"/>
    </row>
    <row r="63" spans="1:8">
      <c r="A63" s="246">
        <v>1</v>
      </c>
      <c r="B63" s="404" t="s">
        <v>422</v>
      </c>
      <c r="C63" s="404"/>
      <c r="D63" s="404"/>
      <c r="E63" s="404"/>
      <c r="F63" s="404"/>
      <c r="G63" s="404"/>
      <c r="H63" s="178">
        <v>1512.05</v>
      </c>
    </row>
    <row r="64" spans="1:8">
      <c r="A64" s="405" t="s">
        <v>54</v>
      </c>
      <c r="B64" s="405"/>
      <c r="C64" s="405"/>
      <c r="D64" s="405"/>
      <c r="E64" s="405"/>
      <c r="F64" s="405"/>
      <c r="G64" s="405"/>
      <c r="H64" s="178">
        <v>1512.05</v>
      </c>
    </row>
    <row r="65" spans="1:12" ht="15" hidden="1" customHeight="1">
      <c r="A65" s="406"/>
      <c r="B65" s="407"/>
      <c r="C65" s="407"/>
      <c r="D65" s="407"/>
      <c r="E65" s="407"/>
      <c r="F65" s="407"/>
      <c r="G65" s="407"/>
      <c r="H65" s="408"/>
    </row>
    <row r="66" spans="1:12">
      <c r="A66" s="385" t="s">
        <v>55</v>
      </c>
      <c r="B66" s="386"/>
      <c r="C66" s="386"/>
      <c r="D66" s="386"/>
      <c r="E66" s="386"/>
      <c r="F66" s="386"/>
      <c r="G66" s="386"/>
      <c r="H66" s="252">
        <v>11500.039999999999</v>
      </c>
    </row>
    <row r="67" spans="1:12" ht="15" hidden="1" customHeight="1">
      <c r="A67" s="266"/>
      <c r="B67" s="267"/>
      <c r="C67" s="267"/>
      <c r="D67" s="267"/>
      <c r="E67" s="267"/>
      <c r="F67" s="267"/>
      <c r="G67" s="267"/>
      <c r="H67" s="181"/>
    </row>
    <row r="68" spans="1:12">
      <c r="A68" s="385" t="s">
        <v>56</v>
      </c>
      <c r="B68" s="386"/>
      <c r="C68" s="386"/>
      <c r="D68" s="386"/>
      <c r="E68" s="386"/>
      <c r="F68" s="386"/>
      <c r="G68" s="386"/>
      <c r="H68" s="409"/>
      <c r="I68" s="80"/>
    </row>
    <row r="69" spans="1:12">
      <c r="A69" s="246">
        <v>1</v>
      </c>
      <c r="B69" s="395" t="str">
        <f>'E.O. D'!B69:G69</f>
        <v>(ISSQN + COFINS + PIS)=5%+3%+0,65%</v>
      </c>
      <c r="C69" s="396"/>
      <c r="D69" s="396"/>
      <c r="E69" s="396"/>
      <c r="F69" s="396"/>
      <c r="G69" s="397"/>
      <c r="H69" s="178">
        <v>1426.83</v>
      </c>
      <c r="L69" s="79"/>
    </row>
    <row r="70" spans="1:12" ht="15" hidden="1" customHeight="1">
      <c r="A70" s="5"/>
      <c r="B70" s="383"/>
      <c r="C70" s="383"/>
      <c r="D70" s="383"/>
      <c r="E70" s="383"/>
      <c r="F70" s="383"/>
      <c r="G70" s="383"/>
      <c r="H70" s="384"/>
    </row>
    <row r="71" spans="1:12">
      <c r="A71" s="385" t="s">
        <v>57</v>
      </c>
      <c r="B71" s="386"/>
      <c r="C71" s="386"/>
      <c r="D71" s="386"/>
      <c r="E71" s="386"/>
      <c r="F71" s="386"/>
      <c r="G71" s="386"/>
      <c r="H71" s="252">
        <v>12588.99</v>
      </c>
      <c r="I71" s="146"/>
    </row>
    <row r="72" spans="1:12" hidden="1"/>
    <row r="74" spans="1:12">
      <c r="H74" s="180"/>
    </row>
    <row r="75" spans="1:12">
      <c r="H75" s="180"/>
    </row>
    <row r="76" spans="1:12">
      <c r="H76" s="180"/>
    </row>
    <row r="77" spans="1:12">
      <c r="H77" s="180"/>
    </row>
    <row r="78" spans="1:12">
      <c r="H78" s="180"/>
    </row>
  </sheetData>
  <mergeCells count="55">
    <mergeCell ref="B12:G12"/>
    <mergeCell ref="B13:G13"/>
    <mergeCell ref="A6:H6"/>
    <mergeCell ref="B7:G7"/>
    <mergeCell ref="B8:G8"/>
    <mergeCell ref="B9:G9"/>
    <mergeCell ref="B10:G10"/>
    <mergeCell ref="A47:G47"/>
    <mergeCell ref="C2:G2"/>
    <mergeCell ref="B27:G27"/>
    <mergeCell ref="B15:G15"/>
    <mergeCell ref="A16:G16"/>
    <mergeCell ref="A18:H18"/>
    <mergeCell ref="A19:H19"/>
    <mergeCell ref="B20:G20"/>
    <mergeCell ref="B21:G21"/>
    <mergeCell ref="B22:G22"/>
    <mergeCell ref="B23:G23"/>
    <mergeCell ref="B24:G24"/>
    <mergeCell ref="B25:G25"/>
    <mergeCell ref="B26:G26"/>
    <mergeCell ref="B14:G14"/>
    <mergeCell ref="B11:G11"/>
    <mergeCell ref="B36:G36"/>
    <mergeCell ref="A37:G37"/>
    <mergeCell ref="A38:H38"/>
    <mergeCell ref="A45:G45"/>
    <mergeCell ref="A46:G46"/>
    <mergeCell ref="B31:G31"/>
    <mergeCell ref="B32:G32"/>
    <mergeCell ref="B33:G33"/>
    <mergeCell ref="B34:G34"/>
    <mergeCell ref="B35:G35"/>
    <mergeCell ref="A58:G58"/>
    <mergeCell ref="A59:G59"/>
    <mergeCell ref="A4:G4"/>
    <mergeCell ref="B69:G69"/>
    <mergeCell ref="B70:H70"/>
    <mergeCell ref="A62:H62"/>
    <mergeCell ref="B40:G40"/>
    <mergeCell ref="B41:G41"/>
    <mergeCell ref="A42:G42"/>
    <mergeCell ref="A43:H43"/>
    <mergeCell ref="B44:G44"/>
    <mergeCell ref="A60:G60"/>
    <mergeCell ref="B39:G39"/>
    <mergeCell ref="A28:G28"/>
    <mergeCell ref="A29:H29"/>
    <mergeCell ref="B30:G30"/>
    <mergeCell ref="A71:G71"/>
    <mergeCell ref="B63:G63"/>
    <mergeCell ref="A64:G64"/>
    <mergeCell ref="A65:H65"/>
    <mergeCell ref="A66:G66"/>
    <mergeCell ref="A68:H68"/>
  </mergeCells>
  <pageMargins left="0.51181102362204722" right="0.51181102362204722" top="0.78740157480314965" bottom="0.78740157480314965" header="0.31496062992125984" footer="0.31496062992125984"/>
  <pageSetup paperSize="9" scale="7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28</vt:i4>
      </vt:variant>
    </vt:vector>
  </HeadingPairs>
  <TitlesOfParts>
    <vt:vector size="48" baseType="lpstr">
      <vt:lpstr>PIS-COF</vt:lpstr>
      <vt:lpstr>Planilha3</vt:lpstr>
      <vt:lpstr>Planilha1</vt:lpstr>
      <vt:lpstr>GERAL</vt:lpstr>
      <vt:lpstr>E.O. D</vt:lpstr>
      <vt:lpstr>E.O. N</vt:lpstr>
      <vt:lpstr>A.C.O.P. D</vt:lpstr>
      <vt:lpstr>A.C.O.P. N</vt:lpstr>
      <vt:lpstr>C.O. I D</vt:lpstr>
      <vt:lpstr>C.O. I N</vt:lpstr>
      <vt:lpstr>C.O. II D</vt:lpstr>
      <vt:lpstr>C.O. II N</vt:lpstr>
      <vt:lpstr>C.O. III D</vt:lpstr>
      <vt:lpstr>B.C. D</vt:lpstr>
      <vt:lpstr>B.C. N</vt:lpstr>
      <vt:lpstr>B.C.L. D</vt:lpstr>
      <vt:lpstr>B.C.L. N</vt:lpstr>
      <vt:lpstr>Planilha11</vt:lpstr>
      <vt:lpstr>Planilha4</vt:lpstr>
      <vt:lpstr>Planilha5</vt:lpstr>
      <vt:lpstr>'A.C.O.P. D'!Area_de_impressao</vt:lpstr>
      <vt:lpstr>'A.C.O.P. N'!Area_de_impressao</vt:lpstr>
      <vt:lpstr>'B.C. D'!Area_de_impressao</vt:lpstr>
      <vt:lpstr>'B.C. N'!Area_de_impressao</vt:lpstr>
      <vt:lpstr>'B.C.L. D'!Area_de_impressao</vt:lpstr>
      <vt:lpstr>'B.C.L. N'!Area_de_impressao</vt:lpstr>
      <vt:lpstr>'C.O. I D'!Area_de_impressao</vt:lpstr>
      <vt:lpstr>'C.O. I N'!Area_de_impressao</vt:lpstr>
      <vt:lpstr>'C.O. II D'!Area_de_impressao</vt:lpstr>
      <vt:lpstr>'C.O. II N'!Area_de_impressao</vt:lpstr>
      <vt:lpstr>'C.O. III D'!Area_de_impressao</vt:lpstr>
      <vt:lpstr>'E.O. D'!Area_de_impressao</vt:lpstr>
      <vt:lpstr>'E.O. N'!Area_de_impressao</vt:lpstr>
      <vt:lpstr>GERAL!Area_de_impressao</vt:lpstr>
      <vt:lpstr>Planilha4!Area_de_impressao</vt:lpstr>
      <vt:lpstr>'A.C.O.P. D'!Titulos_de_impressao</vt:lpstr>
      <vt:lpstr>'A.C.O.P. N'!Titulos_de_impressao</vt:lpstr>
      <vt:lpstr>'B.C. D'!Titulos_de_impressao</vt:lpstr>
      <vt:lpstr>'B.C. N'!Titulos_de_impressao</vt:lpstr>
      <vt:lpstr>'B.C.L. D'!Titulos_de_impressao</vt:lpstr>
      <vt:lpstr>'B.C.L. N'!Titulos_de_impressao</vt:lpstr>
      <vt:lpstr>'C.O. I D'!Titulos_de_impressao</vt:lpstr>
      <vt:lpstr>'C.O. I N'!Titulos_de_impressao</vt:lpstr>
      <vt:lpstr>'C.O. II D'!Titulos_de_impressao</vt:lpstr>
      <vt:lpstr>'C.O. II N'!Titulos_de_impressao</vt:lpstr>
      <vt:lpstr>'C.O. III D'!Titulos_de_impressao</vt:lpstr>
      <vt:lpstr>'E.O. D'!Titulos_de_impressao</vt:lpstr>
      <vt:lpstr>'E.O. N'!Titulos_de_impressao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Aucenir Nina Macedo Costa</cp:lastModifiedBy>
  <cp:lastPrinted>2024-05-06T18:32:14Z</cp:lastPrinted>
  <dcterms:created xsi:type="dcterms:W3CDTF">2020-12-16T00:53:53Z</dcterms:created>
  <dcterms:modified xsi:type="dcterms:W3CDTF">2024-06-27T15:41:08Z</dcterms:modified>
</cp:coreProperties>
</file>